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le-com\福祉部\国保年金課\番号-LG間\"/>
    </mc:Choice>
  </mc:AlternateContent>
  <xr:revisionPtr revIDLastSave="0" documentId="13_ncr:1_{7214C25D-4548-4437-9AAE-3B212357B296}" xr6:coauthVersionLast="47" xr6:coauthVersionMax="47" xr10:uidLastSave="{00000000-0000-0000-0000-000000000000}"/>
  <workbookProtection workbookAlgorithmName="SHA-512" workbookHashValue="IL0NcgzifniszDEQaHx2tH1vmqSP5bB62IdPnIwLZghvwyW3MUsWkbHlMvbk3Vp020fvp1r1a9yHFyTOZFRLnw==" workbookSaltValue="xJaRAkzCkPoUvRqvXqmZbw==" workbookSpinCount="100000" lockStructure="1"/>
  <bookViews>
    <workbookView xWindow="-120" yWindow="-120" windowWidth="29040" windowHeight="15720" xr2:uid="{00000000-000D-0000-FFFF-FFFF00000000}"/>
  </bookViews>
  <sheets>
    <sheet name="令和8年度年間保険税の試算シート" sheetId="14" r:id="rId1"/>
  </sheets>
  <definedNames>
    <definedName name="_xlnm.Print_Area" localSheetId="0">令和8年度年間保険税の試算シート!$A$1:$H$23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4" l="1"/>
  <c r="I6" i="14" l="1"/>
  <c r="I5" i="14"/>
  <c r="AW60" i="14"/>
  <c r="AH81" i="14"/>
  <c r="C81" i="14"/>
  <c r="C83" i="14"/>
  <c r="D50" i="14"/>
  <c r="Z5" i="14"/>
  <c r="AX60" i="14"/>
  <c r="C61" i="14"/>
  <c r="AV61" i="14"/>
  <c r="E6" i="14"/>
  <c r="BB20" i="14"/>
  <c r="BF63" i="14"/>
  <c r="BD63" i="14"/>
  <c r="BC63" i="14"/>
  <c r="BB63" i="14"/>
  <c r="BE63" i="14"/>
  <c r="BA63" i="14"/>
  <c r="T5" i="14"/>
  <c r="AG61" i="14" l="1"/>
  <c r="E7" i="14"/>
  <c r="E8" i="14"/>
  <c r="E9" i="14"/>
  <c r="E10" i="14"/>
  <c r="E11" i="14"/>
  <c r="E12" i="14"/>
  <c r="E13" i="14"/>
  <c r="E14" i="14"/>
  <c r="E15" i="14"/>
  <c r="BF60" i="14"/>
  <c r="BE60" i="14"/>
  <c r="BD60" i="14"/>
  <c r="BC60" i="14"/>
  <c r="BB60" i="14"/>
  <c r="BA60" i="14"/>
  <c r="AZ60" i="14"/>
  <c r="AY60" i="14"/>
  <c r="AV60" i="14"/>
  <c r="C60" i="14"/>
  <c r="BF61" i="14" l="1"/>
  <c r="BE61" i="14"/>
  <c r="BD61" i="14"/>
  <c r="BC61" i="14"/>
  <c r="BB61" i="14"/>
  <c r="BA61" i="14"/>
  <c r="AZ61" i="14"/>
  <c r="AY61" i="14"/>
  <c r="AX61" i="14"/>
  <c r="AW61" i="14"/>
  <c r="AV63" i="14" l="1"/>
  <c r="AI83" i="14"/>
  <c r="AH83" i="14"/>
  <c r="AB83" i="14"/>
  <c r="AA83" i="14"/>
  <c r="S83" i="14"/>
  <c r="R83" i="14"/>
  <c r="D83" i="14"/>
  <c r="AI82" i="14"/>
  <c r="AH82" i="14"/>
  <c r="AB82" i="14"/>
  <c r="AA82" i="14"/>
  <c r="S82" i="14"/>
  <c r="R82" i="14"/>
  <c r="D82" i="14"/>
  <c r="C82" i="14"/>
  <c r="AI81" i="14"/>
  <c r="AB81" i="14"/>
  <c r="AA81" i="14"/>
  <c r="S81" i="14"/>
  <c r="R81" i="14"/>
  <c r="D81" i="14"/>
  <c r="W65" i="14"/>
  <c r="M65" i="14"/>
  <c r="BE62" i="14"/>
  <c r="BE64" i="14" s="1"/>
  <c r="BD62" i="14"/>
  <c r="BD64" i="14" s="1"/>
  <c r="BB62" i="14"/>
  <c r="BB64" i="14" s="1"/>
  <c r="Y61" i="14"/>
  <c r="Y65" i="14" s="1"/>
  <c r="X61" i="14"/>
  <c r="X65" i="14" s="1"/>
  <c r="W61" i="14"/>
  <c r="V61" i="14"/>
  <c r="V65" i="14" s="1"/>
  <c r="M61" i="14"/>
  <c r="AB61" i="14" s="1"/>
  <c r="AB65" i="14" s="1"/>
  <c r="L61" i="14"/>
  <c r="L65" i="14" s="1"/>
  <c r="K61" i="14"/>
  <c r="K65" i="14" s="1"/>
  <c r="J61" i="14"/>
  <c r="J65" i="14" s="1"/>
  <c r="I61" i="14"/>
  <c r="I65" i="14" s="1"/>
  <c r="H61" i="14"/>
  <c r="H65" i="14" s="1"/>
  <c r="G61" i="14"/>
  <c r="G65" i="14" s="1"/>
  <c r="F61" i="14"/>
  <c r="F65" i="14" s="1"/>
  <c r="E61" i="14"/>
  <c r="E65" i="14" s="1"/>
  <c r="D61" i="14"/>
  <c r="R61" i="14"/>
  <c r="R65" i="14" s="1"/>
  <c r="W60" i="14"/>
  <c r="V60" i="14"/>
  <c r="M60" i="14"/>
  <c r="L60" i="14"/>
  <c r="K60" i="14"/>
  <c r="J60" i="14"/>
  <c r="Y60" i="14" s="1"/>
  <c r="I60" i="14"/>
  <c r="X60" i="14" s="1"/>
  <c r="H60" i="14"/>
  <c r="G60" i="14"/>
  <c r="F60" i="14"/>
  <c r="U60" i="14" s="1"/>
  <c r="E60" i="14"/>
  <c r="T60" i="14" s="1"/>
  <c r="D60" i="14"/>
  <c r="S60" i="14" s="1"/>
  <c r="R60" i="14"/>
  <c r="BA36" i="14"/>
  <c r="F39" i="14" s="1"/>
  <c r="BA35" i="14"/>
  <c r="N39" i="14" s="1"/>
  <c r="O39" i="14" s="1"/>
  <c r="BA33" i="14"/>
  <c r="AZ33" i="14"/>
  <c r="BB33" i="14" s="1"/>
  <c r="G15" i="14" s="1"/>
  <c r="J15" i="14" s="1"/>
  <c r="BA32" i="14"/>
  <c r="AZ32" i="14"/>
  <c r="BA31" i="14"/>
  <c r="AZ31" i="14"/>
  <c r="BC31" i="14" s="1"/>
  <c r="BA30" i="14"/>
  <c r="AZ30" i="14"/>
  <c r="BC30" i="14" s="1"/>
  <c r="BA29" i="14"/>
  <c r="AZ29" i="14"/>
  <c r="BB29" i="14" s="1"/>
  <c r="G11" i="14" s="1"/>
  <c r="BA28" i="14"/>
  <c r="AZ28" i="14"/>
  <c r="BC28" i="14" s="1"/>
  <c r="BA27" i="14"/>
  <c r="AZ27" i="14"/>
  <c r="BC27" i="14" s="1"/>
  <c r="BA26" i="14"/>
  <c r="AZ26" i="14"/>
  <c r="BB26" i="14" s="1"/>
  <c r="BA25" i="14"/>
  <c r="AZ25" i="14"/>
  <c r="BC25" i="14" s="1"/>
  <c r="BA24" i="14"/>
  <c r="AZ24" i="14"/>
  <c r="BC24" i="14" s="1"/>
  <c r="BA23" i="14"/>
  <c r="AZ23" i="14"/>
  <c r="Z15" i="14"/>
  <c r="T15" i="14"/>
  <c r="I15" i="14"/>
  <c r="Z14" i="14"/>
  <c r="T14" i="14"/>
  <c r="AP61" i="14" s="1"/>
  <c r="AP65" i="14" s="1"/>
  <c r="I14" i="14"/>
  <c r="Z13" i="14"/>
  <c r="T13" i="14"/>
  <c r="AO61" i="14" s="1"/>
  <c r="AO65" i="14" s="1"/>
  <c r="I13" i="14"/>
  <c r="Z12" i="14"/>
  <c r="T12" i="14"/>
  <c r="AN61" i="14" s="1"/>
  <c r="AN65" i="14" s="1"/>
  <c r="I12" i="14"/>
  <c r="Z11" i="14"/>
  <c r="T11" i="14"/>
  <c r="AM61" i="14" s="1"/>
  <c r="I11" i="14"/>
  <c r="Z10" i="14"/>
  <c r="T10" i="14"/>
  <c r="I10" i="14"/>
  <c r="Z9" i="14"/>
  <c r="AZ63" i="14" s="1"/>
  <c r="T9" i="14"/>
  <c r="AK61" i="14" s="1"/>
  <c r="AK65" i="14" s="1"/>
  <c r="I9" i="14"/>
  <c r="Z8" i="14"/>
  <c r="AY63" i="14" s="1"/>
  <c r="T8" i="14"/>
  <c r="AJ61" i="14" s="1"/>
  <c r="I8" i="14"/>
  <c r="Z7" i="14"/>
  <c r="AX63" i="14" s="1"/>
  <c r="T7" i="14"/>
  <c r="AI61" i="14" s="1"/>
  <c r="I7" i="14"/>
  <c r="Z6" i="14"/>
  <c r="Z16" i="14" s="1"/>
  <c r="T6" i="14"/>
  <c r="T16" i="14" s="1"/>
  <c r="K15" i="14" l="1"/>
  <c r="L15" i="14" s="1"/>
  <c r="M15" i="14" s="1"/>
  <c r="N15" i="14" s="1"/>
  <c r="O15" i="14" s="1"/>
  <c r="M62" i="14" s="1"/>
  <c r="E50" i="14"/>
  <c r="AW63" i="14"/>
  <c r="U61" i="14"/>
  <c r="U65" i="14" s="1"/>
  <c r="T61" i="14"/>
  <c r="T65" i="14" s="1"/>
  <c r="AK62" i="14"/>
  <c r="AK64" i="14" s="1"/>
  <c r="AO62" i="14"/>
  <c r="AO64" i="14" s="1"/>
  <c r="BB23" i="14"/>
  <c r="BC33" i="14"/>
  <c r="BB31" i="14"/>
  <c r="G13" i="14" s="1"/>
  <c r="P13" i="14" s="1"/>
  <c r="Q13" i="14" s="1"/>
  <c r="AN62" i="14"/>
  <c r="AN64" i="14" s="1"/>
  <c r="BB28" i="14"/>
  <c r="G10" i="14" s="1"/>
  <c r="K10" i="14" s="1"/>
  <c r="AJ65" i="14"/>
  <c r="C65" i="14"/>
  <c r="E34" i="14"/>
  <c r="BB25" i="14"/>
  <c r="G7" i="14" s="1"/>
  <c r="P7" i="14" s="1"/>
  <c r="Q7" i="14" s="1"/>
  <c r="AI65" i="14"/>
  <c r="AH61" i="14"/>
  <c r="BC23" i="14"/>
  <c r="F37" i="14"/>
  <c r="E32" i="14" s="1"/>
  <c r="AA60" i="14"/>
  <c r="S61" i="14"/>
  <c r="S65" i="14" s="1"/>
  <c r="D65" i="14"/>
  <c r="Z60" i="14"/>
  <c r="P11" i="14"/>
  <c r="Q11" i="14" s="1"/>
  <c r="AB60" i="14"/>
  <c r="AQ61" i="14"/>
  <c r="AM65" i="14"/>
  <c r="AM62" i="14"/>
  <c r="AM64" i="14" s="1"/>
  <c r="F38" i="14"/>
  <c r="AL61" i="14"/>
  <c r="J12" i="14"/>
  <c r="G14" i="14"/>
  <c r="P14" i="14" s="1"/>
  <c r="Q14" i="14" s="1"/>
  <c r="BC32" i="14"/>
  <c r="N38" i="14"/>
  <c r="O38" i="14" s="1"/>
  <c r="K11" i="14"/>
  <c r="J11" i="14"/>
  <c r="AP62" i="14"/>
  <c r="AP64" i="14" s="1"/>
  <c r="BC29" i="14"/>
  <c r="J10" i="14"/>
  <c r="L10" i="14" s="1"/>
  <c r="M10" i="14" s="1"/>
  <c r="P15" i="14"/>
  <c r="Q15" i="14" s="1"/>
  <c r="BB32" i="14"/>
  <c r="G8" i="14"/>
  <c r="P8" i="14" s="1"/>
  <c r="Q8" i="14" s="1"/>
  <c r="P10" i="14"/>
  <c r="Q10" i="14" s="1"/>
  <c r="J13" i="14"/>
  <c r="BC26" i="14"/>
  <c r="BB24" i="14"/>
  <c r="G6" i="14" s="1"/>
  <c r="K6" i="14" s="1"/>
  <c r="BB27" i="14"/>
  <c r="G9" i="14" s="1"/>
  <c r="P9" i="14" s="1"/>
  <c r="Q9" i="14" s="1"/>
  <c r="BB30" i="14"/>
  <c r="G12" i="14" s="1"/>
  <c r="Z61" i="14"/>
  <c r="Z65" i="14" s="1"/>
  <c r="AA61" i="14"/>
  <c r="AA65" i="14" s="1"/>
  <c r="R15" i="14" l="1"/>
  <c r="K13" i="14"/>
  <c r="K7" i="14"/>
  <c r="E33" i="14"/>
  <c r="J7" i="14"/>
  <c r="L7" i="14" s="1"/>
  <c r="M7" i="14" s="1"/>
  <c r="G5" i="14"/>
  <c r="P5" i="14" s="1"/>
  <c r="Q5" i="14" s="1"/>
  <c r="L11" i="14"/>
  <c r="M11" i="14" s="1"/>
  <c r="R11" i="14" s="1"/>
  <c r="R10" i="14"/>
  <c r="L13" i="14"/>
  <c r="M13" i="14" s="1"/>
  <c r="R13" i="14" s="1"/>
  <c r="AH65" i="14"/>
  <c r="BC62" i="14"/>
  <c r="BC64" i="14" s="1"/>
  <c r="AG65" i="14"/>
  <c r="P12" i="14"/>
  <c r="Q12" i="14" s="1"/>
  <c r="P6" i="14"/>
  <c r="AL65" i="14"/>
  <c r="AL62" i="14"/>
  <c r="AL64" i="14" s="1"/>
  <c r="K14" i="14"/>
  <c r="J14" i="14"/>
  <c r="K12" i="14"/>
  <c r="L12" i="14" s="1"/>
  <c r="M12" i="14" s="1"/>
  <c r="K9" i="14"/>
  <c r="J9" i="14"/>
  <c r="BA62" i="14"/>
  <c r="BA64" i="14" s="1"/>
  <c r="BF62" i="14"/>
  <c r="BF64" i="14" s="1"/>
  <c r="AB62" i="14"/>
  <c r="AB64" i="14" s="1"/>
  <c r="M64" i="14"/>
  <c r="AQ65" i="14"/>
  <c r="AQ62" i="14"/>
  <c r="AQ64" i="14" s="1"/>
  <c r="N10" i="14"/>
  <c r="O10" i="14" s="1"/>
  <c r="H62" i="14" s="1"/>
  <c r="J8" i="14"/>
  <c r="K8" i="14"/>
  <c r="J6" i="14"/>
  <c r="L6" i="14" s="1"/>
  <c r="M6" i="14" s="1"/>
  <c r="N13" i="14" l="1"/>
  <c r="O13" i="14" s="1"/>
  <c r="K62" i="14" s="1"/>
  <c r="N11" i="14"/>
  <c r="O11" i="14" s="1"/>
  <c r="I62" i="14" s="1"/>
  <c r="L9" i="14"/>
  <c r="M9" i="14" s="1"/>
  <c r="R9" i="14" s="1"/>
  <c r="J5" i="14"/>
  <c r="K5" i="14"/>
  <c r="L14" i="14"/>
  <c r="M14" i="14" s="1"/>
  <c r="R14" i="14" s="1"/>
  <c r="R12" i="14"/>
  <c r="N12" i="14"/>
  <c r="O12" i="14" s="1"/>
  <c r="J62" i="14" s="1"/>
  <c r="X62" i="14"/>
  <c r="X64" i="14" s="1"/>
  <c r="I64" i="14"/>
  <c r="H64" i="14"/>
  <c r="W62" i="14"/>
  <c r="W64" i="14" s="1"/>
  <c r="Z62" i="14"/>
  <c r="Z64" i="14" s="1"/>
  <c r="K64" i="14"/>
  <c r="Q6" i="14"/>
  <c r="R6" i="14" s="1"/>
  <c r="P16" i="14"/>
  <c r="L8" i="14"/>
  <c r="M8" i="14" s="1"/>
  <c r="N14" i="14"/>
  <c r="O14" i="14" s="1"/>
  <c r="L62" i="14" s="1"/>
  <c r="N9" i="14"/>
  <c r="O9" i="14" s="1"/>
  <c r="G62" i="14" s="1"/>
  <c r="R7" i="14"/>
  <c r="N7" i="14"/>
  <c r="O7" i="14" s="1"/>
  <c r="E62" i="14" s="1"/>
  <c r="AI62" i="14" s="1"/>
  <c r="AI64" i="14" s="1"/>
  <c r="N6" i="14"/>
  <c r="O6" i="14" s="1"/>
  <c r="D62" i="14" s="1"/>
  <c r="AH62" i="14" s="1"/>
  <c r="AH64" i="14" s="1"/>
  <c r="L5" i="14" l="1"/>
  <c r="M5" i="14" s="1"/>
  <c r="R5" i="14" s="1"/>
  <c r="G64" i="14"/>
  <c r="V62" i="14"/>
  <c r="R8" i="14"/>
  <c r="N8" i="14"/>
  <c r="S62" i="14"/>
  <c r="D64" i="14"/>
  <c r="T62" i="14"/>
  <c r="E64" i="14"/>
  <c r="AA62" i="14"/>
  <c r="AA64" i="14" s="1"/>
  <c r="L64" i="14"/>
  <c r="Y62" i="14"/>
  <c r="Y64" i="14" s="1"/>
  <c r="J64" i="14"/>
  <c r="R16" i="14" l="1"/>
  <c r="A48" i="14" s="1"/>
  <c r="AW56" i="14" s="1"/>
  <c r="N5" i="14"/>
  <c r="O5" i="14" s="1"/>
  <c r="C62" i="14" s="1"/>
  <c r="AG62" i="14" s="1"/>
  <c r="AG64" i="14" s="1"/>
  <c r="V64" i="14"/>
  <c r="AZ62" i="14"/>
  <c r="AZ64" i="14" s="1"/>
  <c r="T64" i="14"/>
  <c r="AX62" i="14"/>
  <c r="AX64" i="14" s="1"/>
  <c r="S64" i="14"/>
  <c r="AW62" i="14"/>
  <c r="AW64" i="14" s="1"/>
  <c r="O8" i="14"/>
  <c r="N16" i="14" l="1"/>
  <c r="AW57" i="14"/>
  <c r="AH56" i="14"/>
  <c r="AG66" i="14" s="1"/>
  <c r="F57" i="14"/>
  <c r="D57" i="14"/>
  <c r="V57" i="14"/>
  <c r="D56" i="14"/>
  <c r="E56" i="14" s="1"/>
  <c r="AH57" i="14"/>
  <c r="U57" i="14"/>
  <c r="S56" i="14"/>
  <c r="T56" i="14" s="1"/>
  <c r="G57" i="14"/>
  <c r="S57" i="14"/>
  <c r="BA56" i="14"/>
  <c r="AW65" i="14" s="1"/>
  <c r="AW66" i="14" s="1"/>
  <c r="C64" i="14"/>
  <c r="R62" i="14"/>
  <c r="AV62" i="14" s="1"/>
  <c r="AV64" i="14" s="1"/>
  <c r="F62" i="14"/>
  <c r="AJ62" i="14" s="1"/>
  <c r="AJ64" i="14" s="1"/>
  <c r="F18" i="14" s="1"/>
  <c r="O16" i="14"/>
  <c r="AX65" i="14" l="1"/>
  <c r="AX66" i="14" s="1"/>
  <c r="C66" i="14"/>
  <c r="D66" i="14"/>
  <c r="AK66" i="14"/>
  <c r="AK67" i="14" s="1"/>
  <c r="AK71" i="14" s="1"/>
  <c r="AN66" i="14"/>
  <c r="AN67" i="14" s="1"/>
  <c r="AN71" i="14" s="1"/>
  <c r="AO66" i="14"/>
  <c r="AO67" i="14" s="1"/>
  <c r="AO71" i="14" s="1"/>
  <c r="AL66" i="14"/>
  <c r="AL67" i="14" s="1"/>
  <c r="AL71" i="14" s="1"/>
  <c r="AP66" i="14"/>
  <c r="AP67" i="14" s="1"/>
  <c r="AP71" i="14" s="1"/>
  <c r="AQ66" i="14"/>
  <c r="AQ67" i="14" s="1"/>
  <c r="AQ71" i="14" s="1"/>
  <c r="AH66" i="14"/>
  <c r="AH67" i="14" s="1"/>
  <c r="AI66" i="14"/>
  <c r="AI67" i="14" s="1"/>
  <c r="AJ66" i="14"/>
  <c r="AJ67" i="14" s="1"/>
  <c r="AM66" i="14"/>
  <c r="AM67" i="14" s="1"/>
  <c r="AM71" i="14" s="1"/>
  <c r="S66" i="14"/>
  <c r="S67" i="14" s="1"/>
  <c r="T66" i="14"/>
  <c r="T67" i="14" s="1"/>
  <c r="E66" i="14"/>
  <c r="E67" i="14" s="1"/>
  <c r="I66" i="14"/>
  <c r="I67" i="14" s="1"/>
  <c r="J66" i="14"/>
  <c r="J67" i="14" s="1"/>
  <c r="G66" i="14"/>
  <c r="G67" i="14" s="1"/>
  <c r="Z66" i="14"/>
  <c r="Z67" i="14" s="1"/>
  <c r="AA66" i="14"/>
  <c r="AA67" i="14" s="1"/>
  <c r="C67" i="14"/>
  <c r="AV65" i="14"/>
  <c r="AV66" i="14" s="1"/>
  <c r="AB66" i="14"/>
  <c r="AB67" i="14" s="1"/>
  <c r="U66" i="14"/>
  <c r="BE65" i="14"/>
  <c r="BE66" i="14" s="1"/>
  <c r="BD65" i="14"/>
  <c r="BD66" i="14" s="1"/>
  <c r="R66" i="14"/>
  <c r="L66" i="14"/>
  <c r="L67" i="14" s="1"/>
  <c r="X66" i="14"/>
  <c r="X67" i="14" s="1"/>
  <c r="W66" i="14"/>
  <c r="W67" i="14" s="1"/>
  <c r="BA65" i="14"/>
  <c r="BA66" i="14" s="1"/>
  <c r="BF65" i="14"/>
  <c r="BF66" i="14" s="1"/>
  <c r="BC65" i="14"/>
  <c r="BC66" i="14" s="1"/>
  <c r="BB65" i="14"/>
  <c r="BB66" i="14" s="1"/>
  <c r="M66" i="14"/>
  <c r="M67" i="14" s="1"/>
  <c r="K66" i="14"/>
  <c r="K67" i="14" s="1"/>
  <c r="Y66" i="14"/>
  <c r="Y67" i="14" s="1"/>
  <c r="AZ65" i="14"/>
  <c r="AZ66" i="14" s="1"/>
  <c r="H66" i="14"/>
  <c r="H67" i="14" s="1"/>
  <c r="V66" i="14"/>
  <c r="V67" i="14" s="1"/>
  <c r="AY65" i="14"/>
  <c r="AY66" i="14" s="1"/>
  <c r="R64" i="14"/>
  <c r="F66" i="14"/>
  <c r="D67" i="14"/>
  <c r="F64" i="14"/>
  <c r="D18" i="14" s="1"/>
  <c r="U62" i="14"/>
  <c r="AG67" i="14"/>
  <c r="AX67" i="14" l="1"/>
  <c r="BF67" i="14"/>
  <c r="BF71" i="14" s="1"/>
  <c r="BC67" i="14"/>
  <c r="BC71" i="14" s="1"/>
  <c r="BA67" i="14"/>
  <c r="BA71" i="14" s="1"/>
  <c r="AW67" i="14"/>
  <c r="BB67" i="14"/>
  <c r="BB71" i="14" s="1"/>
  <c r="AZ67" i="14"/>
  <c r="BD67" i="14"/>
  <c r="BD71" i="14" s="1"/>
  <c r="BE67" i="14"/>
  <c r="BE71" i="14" s="1"/>
  <c r="F19" i="14"/>
  <c r="R67" i="14"/>
  <c r="AV67" i="14"/>
  <c r="D19" i="14"/>
  <c r="E19" i="14"/>
  <c r="U64" i="14"/>
  <c r="U67" i="14" s="1"/>
  <c r="AY62" i="14"/>
  <c r="AY64" i="14" s="1"/>
  <c r="F67" i="14"/>
  <c r="C68" i="14" s="1"/>
  <c r="AG68" i="14"/>
  <c r="AG69" i="14" s="1"/>
  <c r="AG70" i="14" s="1"/>
  <c r="AJ71" i="14" l="1"/>
  <c r="AI71" i="14"/>
  <c r="R68" i="14"/>
  <c r="Z71" i="14" s="1"/>
  <c r="G19" i="14"/>
  <c r="E18" i="14"/>
  <c r="C69" i="14"/>
  <c r="C71" i="14"/>
  <c r="AY67" i="14"/>
  <c r="AV68" i="14" s="1"/>
  <c r="AV69" i="14" s="1"/>
  <c r="AV70" i="14" s="1"/>
  <c r="G18" i="14"/>
  <c r="AH71" i="14"/>
  <c r="R71" i="14"/>
  <c r="R69" i="14"/>
  <c r="F20" i="14"/>
  <c r="F21" i="14" s="1"/>
  <c r="AG71" i="14"/>
  <c r="F71" i="14"/>
  <c r="S71" i="14"/>
  <c r="V71" i="14"/>
  <c r="W71" i="14"/>
  <c r="T71" i="14"/>
  <c r="U71" i="14"/>
  <c r="X71" i="14" l="1"/>
  <c r="AA71" i="14"/>
  <c r="AB71" i="14"/>
  <c r="Y71" i="14"/>
  <c r="AG72" i="14"/>
  <c r="R70" i="14"/>
  <c r="R72" i="14" s="1"/>
  <c r="E20" i="14"/>
  <c r="E21" i="14" s="1"/>
  <c r="I71" i="14"/>
  <c r="M71" i="14"/>
  <c r="D71" i="14"/>
  <c r="E71" i="14"/>
  <c r="H71" i="14"/>
  <c r="J71" i="14"/>
  <c r="K71" i="14"/>
  <c r="G71" i="14"/>
  <c r="L71" i="14"/>
  <c r="AJ72" i="14"/>
  <c r="AI72" i="14"/>
  <c r="AH72" i="14"/>
  <c r="AQ72" i="14"/>
  <c r="AP72" i="14"/>
  <c r="AO72" i="14"/>
  <c r="AN72" i="14"/>
  <c r="AM72" i="14"/>
  <c r="AL72" i="14"/>
  <c r="AK72" i="14"/>
  <c r="G20" i="14" l="1"/>
  <c r="G21" i="14" s="1"/>
  <c r="AZ71" i="14"/>
  <c r="AY71" i="14"/>
  <c r="AW71" i="14"/>
  <c r="AX71" i="14"/>
  <c r="AV71" i="14"/>
  <c r="C70" i="14"/>
  <c r="C72" i="14" s="1"/>
  <c r="D20" i="14"/>
  <c r="T72" i="14"/>
  <c r="S72" i="14"/>
  <c r="AB72" i="14"/>
  <c r="AA72" i="14"/>
  <c r="Z72" i="14"/>
  <c r="Y72" i="14"/>
  <c r="X72" i="14"/>
  <c r="U72" i="14"/>
  <c r="W72" i="14"/>
  <c r="V72" i="14"/>
  <c r="AV72" i="14" l="1"/>
  <c r="C74" i="14" s="1"/>
  <c r="D21" i="14"/>
  <c r="D72" i="14"/>
  <c r="M72" i="14"/>
  <c r="L72" i="14"/>
  <c r="K72" i="14"/>
  <c r="J72" i="14"/>
  <c r="I72" i="14"/>
  <c r="E72" i="14"/>
  <c r="H72" i="14"/>
  <c r="G72" i="14"/>
  <c r="F72" i="14"/>
  <c r="AY72" i="14" l="1"/>
  <c r="F74" i="14" s="1"/>
  <c r="AW72" i="14"/>
  <c r="D74" i="14" s="1"/>
  <c r="AX72" i="14"/>
  <c r="E74" i="14" s="1"/>
  <c r="D22" i="14"/>
  <c r="BA72" i="14"/>
  <c r="H74" i="14" s="1"/>
  <c r="BD72" i="14"/>
  <c r="K74" i="14" s="1"/>
  <c r="BC72" i="14"/>
  <c r="J74" i="14" s="1"/>
  <c r="BE72" i="14"/>
  <c r="L74" i="14" s="1"/>
  <c r="AZ72" i="14"/>
  <c r="G74" i="14" s="1"/>
  <c r="BB72" i="14"/>
  <c r="I74" i="14" s="1"/>
  <c r="BF72" i="14"/>
  <c r="M74" i="14" s="1"/>
  <c r="B86" i="14" l="1"/>
</calcChain>
</file>

<file path=xl/sharedStrings.xml><?xml version="1.0" encoding="utf-8"?>
<sst xmlns="http://schemas.openxmlformats.org/spreadsheetml/2006/main" count="440" uniqueCount="188">
  <si>
    <t>×</t>
    <phoneticPr fontId="2"/>
  </si>
  <si>
    <t>＝</t>
    <phoneticPr fontId="2"/>
  </si>
  <si>
    <t>【医療】</t>
    <rPh sb="1" eb="3">
      <t>イリョウ</t>
    </rPh>
    <phoneticPr fontId="2"/>
  </si>
  <si>
    <t>条件例</t>
    <rPh sb="0" eb="2">
      <t>ジョウケン</t>
    </rPh>
    <rPh sb="2" eb="3">
      <t>レイ</t>
    </rPh>
    <phoneticPr fontId="3"/>
  </si>
  <si>
    <t>①</t>
    <phoneticPr fontId="3"/>
  </si>
  <si>
    <t>所得割（％）</t>
    <rPh sb="0" eb="2">
      <t>ショトク</t>
    </rPh>
    <rPh sb="2" eb="3">
      <t>ワ</t>
    </rPh>
    <phoneticPr fontId="3"/>
  </si>
  <si>
    <t>②</t>
    <phoneticPr fontId="3"/>
  </si>
  <si>
    <t>資産割（％）</t>
    <rPh sb="0" eb="2">
      <t>シサン</t>
    </rPh>
    <rPh sb="2" eb="3">
      <t>ワ</t>
    </rPh>
    <phoneticPr fontId="3"/>
  </si>
  <si>
    <t>③</t>
    <phoneticPr fontId="3"/>
  </si>
  <si>
    <t>均等割（円）</t>
    <rPh sb="0" eb="3">
      <t>キントウワ</t>
    </rPh>
    <rPh sb="4" eb="5">
      <t>エン</t>
    </rPh>
    <phoneticPr fontId="3"/>
  </si>
  <si>
    <t>④</t>
    <phoneticPr fontId="3"/>
  </si>
  <si>
    <t>平等割（円）</t>
    <rPh sb="0" eb="2">
      <t>ビョウドウ</t>
    </rPh>
    <rPh sb="2" eb="3">
      <t>ワ</t>
    </rPh>
    <rPh sb="4" eb="5">
      <t>エン</t>
    </rPh>
    <phoneticPr fontId="3"/>
  </si>
  <si>
    <t>⑤</t>
    <phoneticPr fontId="3"/>
  </si>
  <si>
    <t>資格月数</t>
    <rPh sb="0" eb="2">
      <t>シカク</t>
    </rPh>
    <rPh sb="2" eb="4">
      <t>ツキスウ</t>
    </rPh>
    <phoneticPr fontId="3"/>
  </si>
  <si>
    <t>加入月数</t>
    <rPh sb="0" eb="2">
      <t>カニュウ</t>
    </rPh>
    <rPh sb="2" eb="4">
      <t>ツキスウ</t>
    </rPh>
    <phoneticPr fontId="3"/>
  </si>
  <si>
    <t>⑥</t>
    <phoneticPr fontId="3"/>
  </si>
  <si>
    <t>課税所得金額</t>
    <rPh sb="0" eb="2">
      <t>カゼイ</t>
    </rPh>
    <rPh sb="2" eb="4">
      <t>ショトク</t>
    </rPh>
    <rPh sb="4" eb="6">
      <t>キンガク</t>
    </rPh>
    <phoneticPr fontId="3"/>
  </si>
  <si>
    <t>⑦</t>
    <phoneticPr fontId="3"/>
  </si>
  <si>
    <t>資産</t>
    <rPh sb="0" eb="2">
      <t>シサン</t>
    </rPh>
    <phoneticPr fontId="3"/>
  </si>
  <si>
    <t>課税資産金額</t>
    <rPh sb="0" eb="2">
      <t>カゼイ</t>
    </rPh>
    <rPh sb="2" eb="4">
      <t>シサン</t>
    </rPh>
    <rPh sb="4" eb="6">
      <t>キンガク</t>
    </rPh>
    <phoneticPr fontId="3"/>
  </si>
  <si>
    <t>⑧</t>
    <phoneticPr fontId="3"/>
  </si>
  <si>
    <t>所得割</t>
    <rPh sb="0" eb="3">
      <t>ショトクワリ</t>
    </rPh>
    <phoneticPr fontId="3"/>
  </si>
  <si>
    <t>⑥×①÷12か月×⑤＝端数切捨て</t>
    <rPh sb="7" eb="8">
      <t>ゲツ</t>
    </rPh>
    <rPh sb="11" eb="13">
      <t>ハスウ</t>
    </rPh>
    <rPh sb="13" eb="15">
      <t>キリス</t>
    </rPh>
    <phoneticPr fontId="3"/>
  </si>
  <si>
    <t>⑨</t>
    <phoneticPr fontId="3"/>
  </si>
  <si>
    <t>資産割</t>
    <rPh sb="0" eb="2">
      <t>シサン</t>
    </rPh>
    <rPh sb="2" eb="3">
      <t>ワ</t>
    </rPh>
    <phoneticPr fontId="3"/>
  </si>
  <si>
    <t>⑦×②÷12か月×⑤＝端数切捨て</t>
    <rPh sb="7" eb="8">
      <t>ゲツ</t>
    </rPh>
    <rPh sb="11" eb="13">
      <t>ハスウ</t>
    </rPh>
    <rPh sb="13" eb="15">
      <t>キリス</t>
    </rPh>
    <phoneticPr fontId="3"/>
  </si>
  <si>
    <t>⑩</t>
    <phoneticPr fontId="3"/>
  </si>
  <si>
    <t>均等割</t>
    <rPh sb="0" eb="3">
      <t>キントウワ</t>
    </rPh>
    <phoneticPr fontId="3"/>
  </si>
  <si>
    <t>③÷12か月×⑤＝端数切捨て</t>
    <rPh sb="5" eb="6">
      <t>ゲツ</t>
    </rPh>
    <rPh sb="9" eb="11">
      <t>ハスウ</t>
    </rPh>
    <rPh sb="11" eb="13">
      <t>キリス</t>
    </rPh>
    <phoneticPr fontId="3"/>
  </si>
  <si>
    <t>⑪</t>
    <phoneticPr fontId="3"/>
  </si>
  <si>
    <t>平等割を含まない合計</t>
    <rPh sb="0" eb="2">
      <t>ビョウドウ</t>
    </rPh>
    <rPh sb="2" eb="3">
      <t>ワ</t>
    </rPh>
    <rPh sb="4" eb="5">
      <t>フク</t>
    </rPh>
    <rPh sb="8" eb="10">
      <t>ゴウケイ</t>
    </rPh>
    <phoneticPr fontId="3"/>
  </si>
  <si>
    <t>⑧＋⑨＋⑩</t>
    <phoneticPr fontId="3"/>
  </si>
  <si>
    <t>⑫</t>
    <phoneticPr fontId="3"/>
  </si>
  <si>
    <t>⑪の世帯合計</t>
    <rPh sb="2" eb="4">
      <t>セタイ</t>
    </rPh>
    <rPh sb="4" eb="6">
      <t>ゴウケイ</t>
    </rPh>
    <phoneticPr fontId="3"/>
  </si>
  <si>
    <t>⑬</t>
    <phoneticPr fontId="3"/>
  </si>
  <si>
    <t>⑫＋④</t>
    <phoneticPr fontId="3"/>
  </si>
  <si>
    <t>④×最大加入月÷12か月＋⑫</t>
    <rPh sb="2" eb="4">
      <t>サイダイ</t>
    </rPh>
    <rPh sb="4" eb="6">
      <t>カニュウ</t>
    </rPh>
    <rPh sb="6" eb="7">
      <t>ツキ</t>
    </rPh>
    <rPh sb="11" eb="12">
      <t>ゲツ</t>
    </rPh>
    <phoneticPr fontId="2"/>
  </si>
  <si>
    <t>⑭</t>
    <phoneticPr fontId="3"/>
  </si>
  <si>
    <t>⑬100円未満端数カット</t>
    <rPh sb="4" eb="5">
      <t>エン</t>
    </rPh>
    <rPh sb="5" eb="7">
      <t>ミマン</t>
    </rPh>
    <rPh sb="7" eb="9">
      <t>ハスウ</t>
    </rPh>
    <phoneticPr fontId="3"/>
  </si>
  <si>
    <t>⑮</t>
    <phoneticPr fontId="3"/>
  </si>
  <si>
    <t>平等割按分</t>
    <rPh sb="0" eb="2">
      <t>ビョウドウ</t>
    </rPh>
    <rPh sb="2" eb="3">
      <t>ワリ</t>
    </rPh>
    <rPh sb="3" eb="5">
      <t>アンブン</t>
    </rPh>
    <phoneticPr fontId="3"/>
  </si>
  <si>
    <t>⑪÷⑫</t>
    <phoneticPr fontId="3"/>
  </si>
  <si>
    <t>⑯</t>
    <phoneticPr fontId="3"/>
  </si>
  <si>
    <t>合計</t>
    <rPh sb="0" eb="2">
      <t>ゴウケイ</t>
    </rPh>
    <phoneticPr fontId="3"/>
  </si>
  <si>
    <t>⑭×⑮＝四捨五入</t>
    <rPh sb="4" eb="8">
      <t>シシャゴニュウ</t>
    </rPh>
    <phoneticPr fontId="3"/>
  </si>
  <si>
    <t>⑰</t>
    <phoneticPr fontId="2"/>
  </si>
  <si>
    <t>【医療　12か月で計算】</t>
    <rPh sb="1" eb="3">
      <t>イリョウ</t>
    </rPh>
    <rPh sb="7" eb="8">
      <t>ゲツ</t>
    </rPh>
    <rPh sb="9" eb="11">
      <t>ケイサン</t>
    </rPh>
    <phoneticPr fontId="2"/>
  </si>
  <si>
    <t>⑳</t>
    <phoneticPr fontId="3"/>
  </si>
  <si>
    <t>㉑</t>
    <phoneticPr fontId="3"/>
  </si>
  <si>
    <t>課税所得額</t>
    <rPh sb="0" eb="2">
      <t>カゼイ</t>
    </rPh>
    <rPh sb="2" eb="4">
      <t>ショトク</t>
    </rPh>
    <rPh sb="4" eb="5">
      <t>ガク</t>
    </rPh>
    <phoneticPr fontId="3"/>
  </si>
  <si>
    <t>㉓</t>
    <phoneticPr fontId="3"/>
  </si>
  <si>
    <t>固定資産税額</t>
    <rPh sb="0" eb="2">
      <t>コテイ</t>
    </rPh>
    <rPh sb="2" eb="5">
      <t>シサンゼイ</t>
    </rPh>
    <rPh sb="5" eb="6">
      <t>ガク</t>
    </rPh>
    <phoneticPr fontId="3"/>
  </si>
  <si>
    <t>㉔</t>
    <phoneticPr fontId="3"/>
  </si>
  <si>
    <t>医療所得割額</t>
    <rPh sb="0" eb="2">
      <t>イリョウ</t>
    </rPh>
    <rPh sb="2" eb="4">
      <t>ショトク</t>
    </rPh>
    <rPh sb="4" eb="5">
      <t>ワリ</t>
    </rPh>
    <rPh sb="5" eb="6">
      <t>ガク</t>
    </rPh>
    <phoneticPr fontId="3"/>
  </si>
  <si>
    <t>㉕</t>
    <phoneticPr fontId="3"/>
  </si>
  <si>
    <t>医療資産割額</t>
    <rPh sb="0" eb="2">
      <t>イリョウ</t>
    </rPh>
    <rPh sb="2" eb="4">
      <t>シサン</t>
    </rPh>
    <rPh sb="4" eb="6">
      <t>ワリガク</t>
    </rPh>
    <phoneticPr fontId="2"/>
  </si>
  <si>
    <t>㉖</t>
    <phoneticPr fontId="3"/>
  </si>
  <si>
    <t>医療均等割額</t>
    <rPh sb="0" eb="2">
      <t>イリョウ</t>
    </rPh>
    <rPh sb="2" eb="4">
      <t>キントウ</t>
    </rPh>
    <rPh sb="4" eb="6">
      <t>ワリガク</t>
    </rPh>
    <phoneticPr fontId="3"/>
  </si>
  <si>
    <t>※上記黄色の帯の項目が賦課試算結果に印字されています。</t>
    <rPh sb="1" eb="3">
      <t>ジョウキ</t>
    </rPh>
    <rPh sb="3" eb="5">
      <t>キイロ</t>
    </rPh>
    <rPh sb="6" eb="7">
      <t>オビ</t>
    </rPh>
    <rPh sb="8" eb="10">
      <t>コウモク</t>
    </rPh>
    <rPh sb="11" eb="15">
      <t>フカシサン</t>
    </rPh>
    <rPh sb="15" eb="17">
      <t>ケッカ</t>
    </rPh>
    <rPh sb="18" eb="20">
      <t>インジ</t>
    </rPh>
    <phoneticPr fontId="2"/>
  </si>
  <si>
    <t>【支援】</t>
    <rPh sb="1" eb="3">
      <t>シエン</t>
    </rPh>
    <phoneticPr fontId="2"/>
  </si>
  <si>
    <t>【支援　12か月で計算】</t>
    <rPh sb="1" eb="3">
      <t>シエン</t>
    </rPh>
    <rPh sb="7" eb="8">
      <t>ゲツ</t>
    </rPh>
    <rPh sb="9" eb="11">
      <t>ケイサン</t>
    </rPh>
    <phoneticPr fontId="2"/>
  </si>
  <si>
    <t>支援所得割額</t>
    <rPh sb="0" eb="2">
      <t>シエン</t>
    </rPh>
    <rPh sb="2" eb="4">
      <t>ショトク</t>
    </rPh>
    <rPh sb="4" eb="5">
      <t>ワリ</t>
    </rPh>
    <rPh sb="5" eb="6">
      <t>ガク</t>
    </rPh>
    <phoneticPr fontId="3"/>
  </si>
  <si>
    <t>支援資産割額</t>
    <rPh sb="0" eb="2">
      <t>シエン</t>
    </rPh>
    <rPh sb="2" eb="4">
      <t>シサン</t>
    </rPh>
    <rPh sb="4" eb="6">
      <t>ワリガク</t>
    </rPh>
    <phoneticPr fontId="2"/>
  </si>
  <si>
    <t>支援均等割額</t>
    <rPh sb="0" eb="2">
      <t>シエン</t>
    </rPh>
    <rPh sb="2" eb="4">
      <t>キントウ</t>
    </rPh>
    <rPh sb="4" eb="6">
      <t>ワリガク</t>
    </rPh>
    <phoneticPr fontId="3"/>
  </si>
  <si>
    <t>7割軽減</t>
    <rPh sb="1" eb="2">
      <t>ワリ</t>
    </rPh>
    <rPh sb="2" eb="4">
      <t>ケイゲン</t>
    </rPh>
    <phoneticPr fontId="2"/>
  </si>
  <si>
    <t>5割軽減</t>
    <rPh sb="1" eb="2">
      <t>ワリ</t>
    </rPh>
    <rPh sb="2" eb="4">
      <t>ケイゲン</t>
    </rPh>
    <phoneticPr fontId="2"/>
  </si>
  <si>
    <t>2割軽減</t>
    <rPh sb="1" eb="2">
      <t>ワリ</t>
    </rPh>
    <rPh sb="2" eb="4">
      <t>ケイゲン</t>
    </rPh>
    <phoneticPr fontId="2"/>
  </si>
  <si>
    <t>軽減後</t>
    <rPh sb="0" eb="2">
      <t>ケイゲン</t>
    </rPh>
    <rPh sb="2" eb="3">
      <t>ゴ</t>
    </rPh>
    <phoneticPr fontId="2"/>
  </si>
  <si>
    <t>【介護】</t>
    <rPh sb="1" eb="3">
      <t>カイゴ</t>
    </rPh>
    <phoneticPr fontId="2"/>
  </si>
  <si>
    <t>【介護　12か月で計算】</t>
    <rPh sb="1" eb="3">
      <t>カイゴ</t>
    </rPh>
    <rPh sb="7" eb="8">
      <t>ゲツ</t>
    </rPh>
    <rPh sb="9" eb="11">
      <t>ケイサン</t>
    </rPh>
    <phoneticPr fontId="2"/>
  </si>
  <si>
    <t>医療⑯＋支援⑯+介護⑯</t>
    <rPh sb="0" eb="2">
      <t>イリョウ</t>
    </rPh>
    <rPh sb="4" eb="6">
      <t>シエン</t>
    </rPh>
    <rPh sb="8" eb="10">
      <t>カイゴ</t>
    </rPh>
    <phoneticPr fontId="2"/>
  </si>
  <si>
    <t>１人目</t>
    <rPh sb="1" eb="2">
      <t>ニン</t>
    </rPh>
    <rPh sb="2" eb="3">
      <t>メ</t>
    </rPh>
    <phoneticPr fontId="2"/>
  </si>
  <si>
    <t>２人目</t>
    <rPh sb="1" eb="2">
      <t>ニン</t>
    </rPh>
    <rPh sb="2" eb="3">
      <t>メ</t>
    </rPh>
    <phoneticPr fontId="2"/>
  </si>
  <si>
    <t>３人目</t>
    <rPh sb="1" eb="2">
      <t>ニン</t>
    </rPh>
    <rPh sb="2" eb="3">
      <t>メ</t>
    </rPh>
    <phoneticPr fontId="2"/>
  </si>
  <si>
    <t>４人目</t>
    <rPh sb="1" eb="2">
      <t>ニン</t>
    </rPh>
    <rPh sb="2" eb="3">
      <t>メ</t>
    </rPh>
    <phoneticPr fontId="2"/>
  </si>
  <si>
    <t>５人目</t>
    <rPh sb="1" eb="2">
      <t>ニン</t>
    </rPh>
    <rPh sb="2" eb="3">
      <t>メ</t>
    </rPh>
    <phoneticPr fontId="2"/>
  </si>
  <si>
    <t>1人目</t>
    <rPh sb="1" eb="2">
      <t>ニン</t>
    </rPh>
    <rPh sb="2" eb="3">
      <t>メ</t>
    </rPh>
    <phoneticPr fontId="2"/>
  </si>
  <si>
    <t>2人目</t>
    <rPh sb="1" eb="2">
      <t>ニン</t>
    </rPh>
    <rPh sb="2" eb="3">
      <t>メ</t>
    </rPh>
    <phoneticPr fontId="2"/>
  </si>
  <si>
    <t>3人目</t>
    <rPh sb="1" eb="2">
      <t>ニン</t>
    </rPh>
    <rPh sb="2" eb="3">
      <t>メ</t>
    </rPh>
    <phoneticPr fontId="2"/>
  </si>
  <si>
    <t>4人目</t>
    <rPh sb="1" eb="2">
      <t>ニン</t>
    </rPh>
    <rPh sb="2" eb="3">
      <t>メ</t>
    </rPh>
    <phoneticPr fontId="2"/>
  </si>
  <si>
    <t>5人目</t>
    <rPh sb="1" eb="2">
      <t>ニン</t>
    </rPh>
    <rPh sb="2" eb="3">
      <t>メ</t>
    </rPh>
    <phoneticPr fontId="2"/>
  </si>
  <si>
    <t>特定世帯</t>
    <rPh sb="0" eb="2">
      <t>トクテイ</t>
    </rPh>
    <rPh sb="2" eb="4">
      <t>セタイ</t>
    </rPh>
    <phoneticPr fontId="2"/>
  </si>
  <si>
    <t>未就学軽減</t>
    <rPh sb="0" eb="3">
      <t>ミシュウガク</t>
    </rPh>
    <rPh sb="3" eb="5">
      <t>ケイゲン</t>
    </rPh>
    <phoneticPr fontId="2"/>
  </si>
  <si>
    <t>最大
加入月</t>
    <phoneticPr fontId="2"/>
  </si>
  <si>
    <t>同：（1）5年
継：（2）3年</t>
    <rPh sb="0" eb="1">
      <t>ドウ</t>
    </rPh>
    <rPh sb="6" eb="7">
      <t>ネン</t>
    </rPh>
    <rPh sb="8" eb="9">
      <t>ケイ</t>
    </rPh>
    <rPh sb="14" eb="15">
      <t>ネン</t>
    </rPh>
    <phoneticPr fontId="2"/>
  </si>
  <si>
    <t>特定世帯（同）
5年</t>
    <rPh sb="0" eb="2">
      <t>トクテイ</t>
    </rPh>
    <rPh sb="2" eb="4">
      <t>セタイ</t>
    </rPh>
    <rPh sb="5" eb="6">
      <t>ドウ</t>
    </rPh>
    <rPh sb="9" eb="10">
      <t>ネン</t>
    </rPh>
    <phoneticPr fontId="2"/>
  </si>
  <si>
    <t>特定世帯（継）
3年</t>
    <rPh sb="0" eb="2">
      <t>トクテイ</t>
    </rPh>
    <rPh sb="2" eb="4">
      <t>セタイ</t>
    </rPh>
    <rPh sb="5" eb="6">
      <t>ツギ</t>
    </rPh>
    <rPh sb="9" eb="10">
      <t>ネン</t>
    </rPh>
    <phoneticPr fontId="2"/>
  </si>
  <si>
    <t>この色の箇所を入力
該当にない場合は空白</t>
    <rPh sb="2" eb="3">
      <t>イロ</t>
    </rPh>
    <rPh sb="4" eb="6">
      <t>カショ</t>
    </rPh>
    <rPh sb="7" eb="9">
      <t>ニュウリョク</t>
    </rPh>
    <rPh sb="10" eb="12">
      <t>ガイトウ</t>
    </rPh>
    <rPh sb="15" eb="17">
      <t>バアイ</t>
    </rPh>
    <rPh sb="18" eb="20">
      <t>クウハク</t>
    </rPh>
    <phoneticPr fontId="2"/>
  </si>
  <si>
    <t>介護の資格月数</t>
    <rPh sb="0" eb="2">
      <t>カイゴ</t>
    </rPh>
    <rPh sb="3" eb="5">
      <t>シカク</t>
    </rPh>
    <rPh sb="5" eb="7">
      <t>ツキスウ</t>
    </rPh>
    <phoneticPr fontId="3"/>
  </si>
  <si>
    <t>未就学の場合：1</t>
    <rPh sb="0" eb="3">
      <t>ミシュウガク</t>
    </rPh>
    <rPh sb="4" eb="6">
      <t>バアイ</t>
    </rPh>
    <phoneticPr fontId="2"/>
  </si>
  <si>
    <t>人数</t>
    <rPh sb="0" eb="2">
      <t>ニンズウ</t>
    </rPh>
    <phoneticPr fontId="2"/>
  </si>
  <si>
    <t>被保険者数</t>
    <rPh sb="0" eb="4">
      <t>ヒホケンシャ</t>
    </rPh>
    <rPh sb="4" eb="5">
      <t>スウ</t>
    </rPh>
    <phoneticPr fontId="2"/>
  </si>
  <si>
    <t>給与所得者等の人数</t>
    <rPh sb="0" eb="2">
      <t>キュウヨ</t>
    </rPh>
    <rPh sb="2" eb="4">
      <t>ショトク</t>
    </rPh>
    <rPh sb="4" eb="5">
      <t>シャ</t>
    </rPh>
    <rPh sb="5" eb="6">
      <t>トウ</t>
    </rPh>
    <rPh sb="7" eb="9">
      <t>ニンズウ</t>
    </rPh>
    <phoneticPr fontId="2"/>
  </si>
  <si>
    <t>＋</t>
    <phoneticPr fontId="2"/>
  </si>
  <si>
    <t>-</t>
    <phoneticPr fontId="2"/>
  </si>
  <si>
    <t>+</t>
    <phoneticPr fontId="2"/>
  </si>
  <si>
    <t>軽減なしの場合空白
【軽減表】下にあります</t>
    <rPh sb="0" eb="2">
      <t>ケイゲン</t>
    </rPh>
    <rPh sb="5" eb="7">
      <t>バアイ</t>
    </rPh>
    <rPh sb="7" eb="9">
      <t>クウハク</t>
    </rPh>
    <rPh sb="11" eb="13">
      <t>ケイゲン</t>
    </rPh>
    <rPh sb="13" eb="14">
      <t>ヒョウ</t>
    </rPh>
    <rPh sb="15" eb="16">
      <t>シタ</t>
    </rPh>
    <phoneticPr fontId="2"/>
  </si>
  <si>
    <r>
      <t xml:space="preserve">最大
</t>
    </r>
    <r>
      <rPr>
        <b/>
        <sz val="11"/>
        <color theme="1"/>
        <rFont val="Meiryo UI"/>
        <family val="3"/>
        <charset val="128"/>
      </rPr>
      <t>介護加入月</t>
    </r>
    <rPh sb="0" eb="2">
      <t>サイダイ</t>
    </rPh>
    <rPh sb="3" eb="5">
      <t>カイゴ</t>
    </rPh>
    <rPh sb="5" eb="7">
      <t>カニュウ</t>
    </rPh>
    <rPh sb="7" eb="8">
      <t>ツキ</t>
    </rPh>
    <phoneticPr fontId="2"/>
  </si>
  <si>
    <t>合計賦課額</t>
    <rPh sb="0" eb="2">
      <t>ゴウケイ</t>
    </rPh>
    <rPh sb="2" eb="4">
      <t>フカ</t>
    </rPh>
    <rPh sb="4" eb="5">
      <t>ガク</t>
    </rPh>
    <phoneticPr fontId="2"/>
  </si>
  <si>
    <t>所得
総所得金額等から基礎控除額（43万）を引いた額</t>
    <rPh sb="0" eb="2">
      <t>ショトク</t>
    </rPh>
    <rPh sb="3" eb="6">
      <t>ソウショトク</t>
    </rPh>
    <rPh sb="6" eb="8">
      <t>キンガク</t>
    </rPh>
    <rPh sb="8" eb="9">
      <t>トウ</t>
    </rPh>
    <rPh sb="11" eb="13">
      <t>キソ</t>
    </rPh>
    <rPh sb="13" eb="15">
      <t>コウジョ</t>
    </rPh>
    <rPh sb="15" eb="16">
      <t>ガク</t>
    </rPh>
    <rPh sb="19" eb="20">
      <t>マン</t>
    </rPh>
    <rPh sb="22" eb="23">
      <t>ヒ</t>
    </rPh>
    <rPh sb="25" eb="26">
      <t>ガク</t>
    </rPh>
    <phoneticPr fontId="3"/>
  </si>
  <si>
    <t>均等割×軽減</t>
    <rPh sb="0" eb="3">
      <t>キントウワ</t>
    </rPh>
    <rPh sb="4" eb="6">
      <t>ケイゲン</t>
    </rPh>
    <phoneticPr fontId="2"/>
  </si>
  <si>
    <t>軽減後均等割
×
5割</t>
    <rPh sb="0" eb="2">
      <t>ケイゲン</t>
    </rPh>
    <rPh sb="2" eb="3">
      <t>ゴ</t>
    </rPh>
    <rPh sb="3" eb="6">
      <t>キントウワ</t>
    </rPh>
    <rPh sb="10" eb="11">
      <t>ワリ</t>
    </rPh>
    <phoneticPr fontId="2"/>
  </si>
  <si>
    <t>軽減</t>
    <rPh sb="0" eb="2">
      <t>ケイゲン</t>
    </rPh>
    <phoneticPr fontId="2"/>
  </si>
  <si>
    <r>
      <t>軽減前平等割
×
5割
×
軽減＝</t>
    </r>
    <r>
      <rPr>
        <b/>
        <sz val="9"/>
        <color theme="1"/>
        <rFont val="Meiryo UI"/>
        <family val="3"/>
        <charset val="128"/>
      </rPr>
      <t>減額分</t>
    </r>
    <rPh sb="0" eb="2">
      <t>ケイゲン</t>
    </rPh>
    <rPh sb="2" eb="3">
      <t>マエ</t>
    </rPh>
    <rPh sb="3" eb="5">
      <t>ビョウドウ</t>
    </rPh>
    <rPh sb="5" eb="6">
      <t>ワリ</t>
    </rPh>
    <rPh sb="10" eb="11">
      <t>ワリ</t>
    </rPh>
    <rPh sb="14" eb="16">
      <t>ケイゲン</t>
    </rPh>
    <rPh sb="17" eb="19">
      <t>ゲンガク</t>
    </rPh>
    <rPh sb="19" eb="20">
      <t>ブン</t>
    </rPh>
    <phoneticPr fontId="2"/>
  </si>
  <si>
    <r>
      <t>軽減前平等割
×
4分の1
×
軽減=</t>
    </r>
    <r>
      <rPr>
        <b/>
        <sz val="9"/>
        <color theme="1"/>
        <rFont val="Meiryo UI"/>
        <family val="3"/>
        <charset val="128"/>
      </rPr>
      <t>減額分</t>
    </r>
    <rPh sb="0" eb="2">
      <t>ケイゲン</t>
    </rPh>
    <rPh sb="2" eb="3">
      <t>マエ</t>
    </rPh>
    <rPh sb="3" eb="5">
      <t>ビョウドウ</t>
    </rPh>
    <rPh sb="5" eb="6">
      <t>ワリ</t>
    </rPh>
    <rPh sb="10" eb="11">
      <t>ブン</t>
    </rPh>
    <rPh sb="16" eb="18">
      <t>ケイゲン</t>
    </rPh>
    <rPh sb="19" eb="22">
      <t>ゲンガクブン</t>
    </rPh>
    <phoneticPr fontId="2"/>
  </si>
  <si>
    <r>
      <t>軽減前平等割
×
5割
×
軽減＝</t>
    </r>
    <r>
      <rPr>
        <b/>
        <sz val="9"/>
        <color theme="1"/>
        <rFont val="Meiryo UI"/>
        <family val="3"/>
        <charset val="128"/>
      </rPr>
      <t>減額分</t>
    </r>
    <rPh sb="0" eb="2">
      <t>ケイゲン</t>
    </rPh>
    <rPh sb="2" eb="3">
      <t>マエ</t>
    </rPh>
    <rPh sb="3" eb="5">
      <t>ビョウドウ</t>
    </rPh>
    <rPh sb="5" eb="6">
      <t>ワリ</t>
    </rPh>
    <rPh sb="10" eb="11">
      <t>ワリ</t>
    </rPh>
    <rPh sb="14" eb="16">
      <t>ケイゲン</t>
    </rPh>
    <rPh sb="17" eb="20">
      <t>ゲンガクブン</t>
    </rPh>
    <phoneticPr fontId="2"/>
  </si>
  <si>
    <t>最大特定世帯加入月</t>
    <rPh sb="0" eb="2">
      <t>サイダイ</t>
    </rPh>
    <rPh sb="2" eb="4">
      <t>トクテイ</t>
    </rPh>
    <rPh sb="4" eb="6">
      <t>セタイ</t>
    </rPh>
    <rPh sb="6" eb="8">
      <t>カニュウ</t>
    </rPh>
    <rPh sb="8" eb="9">
      <t>ツキ</t>
    </rPh>
    <phoneticPr fontId="2"/>
  </si>
  <si>
    <t>2017(H29)4/1まで未就学児（R4年度）</t>
    <rPh sb="14" eb="18">
      <t>ミシュウガクジ</t>
    </rPh>
    <rPh sb="21" eb="23">
      <t>ネンド</t>
    </rPh>
    <phoneticPr fontId="2"/>
  </si>
  <si>
    <t>円以下</t>
    <rPh sb="0" eb="1">
      <t>エン</t>
    </rPh>
    <rPh sb="1" eb="3">
      <t>イカ</t>
    </rPh>
    <phoneticPr fontId="2"/>
  </si>
  <si>
    <t>国保加入の有無</t>
    <rPh sb="0" eb="2">
      <t>コクホ</t>
    </rPh>
    <rPh sb="2" eb="4">
      <t>カニュウ</t>
    </rPh>
    <rPh sb="5" eb="7">
      <t>ウム</t>
    </rPh>
    <phoneticPr fontId="2"/>
  </si>
  <si>
    <t>年齢</t>
    <rPh sb="0" eb="2">
      <t>ネンレイ</t>
    </rPh>
    <phoneticPr fontId="2"/>
  </si>
  <si>
    <t>給与所得</t>
    <rPh sb="0" eb="2">
      <t>キュウヨ</t>
    </rPh>
    <rPh sb="2" eb="4">
      <t>ショトク</t>
    </rPh>
    <phoneticPr fontId="2"/>
  </si>
  <si>
    <t>年金所得</t>
    <rPh sb="0" eb="2">
      <t>ネンキン</t>
    </rPh>
    <rPh sb="2" eb="4">
      <t>ショトク</t>
    </rPh>
    <phoneticPr fontId="2"/>
  </si>
  <si>
    <r>
      <t>給与</t>
    </r>
    <r>
      <rPr>
        <sz val="11"/>
        <color rgb="FFFF0000"/>
        <rFont val="Meiryo UI"/>
        <family val="3"/>
        <charset val="128"/>
      </rPr>
      <t>収入</t>
    </r>
    <rPh sb="0" eb="2">
      <t>キュウヨ</t>
    </rPh>
    <rPh sb="2" eb="4">
      <t>シュウニュウ</t>
    </rPh>
    <phoneticPr fontId="2"/>
  </si>
  <si>
    <r>
      <t>年金</t>
    </r>
    <r>
      <rPr>
        <sz val="11"/>
        <color rgb="FFFF0000"/>
        <rFont val="Meiryo UI"/>
        <family val="3"/>
        <charset val="128"/>
      </rPr>
      <t>収入</t>
    </r>
    <rPh sb="0" eb="2">
      <t>ネンキン</t>
    </rPh>
    <rPh sb="2" eb="4">
      <t>シュウニュウ</t>
    </rPh>
    <phoneticPr fontId="2"/>
  </si>
  <si>
    <r>
      <t>世帯主</t>
    </r>
    <r>
      <rPr>
        <b/>
        <sz val="11"/>
        <color rgb="FFFF0000"/>
        <rFont val="Meiryo UI"/>
        <family val="3"/>
        <charset val="128"/>
      </rPr>
      <t>（必須）</t>
    </r>
    <rPh sb="0" eb="3">
      <t>セタイヌシ</t>
    </rPh>
    <rPh sb="4" eb="6">
      <t>ヒッスウ</t>
    </rPh>
    <phoneticPr fontId="2"/>
  </si>
  <si>
    <t>未就学児</t>
    <rPh sb="0" eb="4">
      <t>ミシュウガクジ</t>
    </rPh>
    <phoneticPr fontId="2"/>
  </si>
  <si>
    <t>小学生～39歳以下</t>
    <rPh sb="0" eb="3">
      <t>ショウガクセイ</t>
    </rPh>
    <rPh sb="6" eb="7">
      <t>サイ</t>
    </rPh>
    <rPh sb="7" eb="9">
      <t>イカ</t>
    </rPh>
    <phoneticPr fontId="2"/>
  </si>
  <si>
    <t>40歳以上～64歳以下</t>
    <rPh sb="2" eb="3">
      <t>サイ</t>
    </rPh>
    <rPh sb="3" eb="5">
      <t>イジョウ</t>
    </rPh>
    <rPh sb="8" eb="9">
      <t>サイ</t>
    </rPh>
    <rPh sb="9" eb="11">
      <t>イカ</t>
    </rPh>
    <phoneticPr fontId="2"/>
  </si>
  <si>
    <t>65歳以上～74歳以下</t>
    <rPh sb="2" eb="3">
      <t>サイ</t>
    </rPh>
    <rPh sb="3" eb="5">
      <t>イジョウ</t>
    </rPh>
    <rPh sb="8" eb="9">
      <t>サイ</t>
    </rPh>
    <rPh sb="9" eb="11">
      <t>イカ</t>
    </rPh>
    <phoneticPr fontId="2"/>
  </si>
  <si>
    <t>75歳以上</t>
    <rPh sb="2" eb="5">
      <t>サイイジョウ</t>
    </rPh>
    <phoneticPr fontId="2"/>
  </si>
  <si>
    <t>給与等の
所得</t>
    <rPh sb="0" eb="2">
      <t>キュウヨ</t>
    </rPh>
    <rPh sb="2" eb="3">
      <t>トウ</t>
    </rPh>
    <rPh sb="5" eb="7">
      <t>ショトク</t>
    </rPh>
    <phoneticPr fontId="2"/>
  </si>
  <si>
    <t>給与所得の金額</t>
    <rPh sb="0" eb="2">
      <t>キュウヨ</t>
    </rPh>
    <rPh sb="2" eb="4">
      <t>ショトク</t>
    </rPh>
    <rPh sb="5" eb="7">
      <t>キンガク</t>
    </rPh>
    <phoneticPr fontId="2"/>
  </si>
  <si>
    <t>65歳以上の
場合
【１】</t>
    <rPh sb="2" eb="3">
      <t>サイ</t>
    </rPh>
    <rPh sb="3" eb="5">
      <t>イジョウ</t>
    </rPh>
    <rPh sb="7" eb="9">
      <t>バアイ</t>
    </rPh>
    <phoneticPr fontId="2"/>
  </si>
  <si>
    <t>公的年金等の
収入</t>
    <rPh sb="0" eb="2">
      <t>コウテキ</t>
    </rPh>
    <rPh sb="2" eb="4">
      <t>ネンキン</t>
    </rPh>
    <rPh sb="4" eb="5">
      <t>トウ</t>
    </rPh>
    <rPh sb="7" eb="9">
      <t>シュウニュウ</t>
    </rPh>
    <phoneticPr fontId="2"/>
  </si>
  <si>
    <t>65歳未満</t>
    <rPh sb="2" eb="5">
      <t>サイミマン</t>
    </rPh>
    <phoneticPr fontId="2"/>
  </si>
  <si>
    <t>65歳以上</t>
    <rPh sb="2" eb="3">
      <t>サイ</t>
    </rPh>
    <rPh sb="3" eb="5">
      <t>イジョウ</t>
    </rPh>
    <phoneticPr fontId="2"/>
  </si>
  <si>
    <t>加入世帯員１</t>
    <rPh sb="0" eb="2">
      <t>カニュウ</t>
    </rPh>
    <rPh sb="2" eb="4">
      <t>セタイ</t>
    </rPh>
    <rPh sb="4" eb="5">
      <t>イン</t>
    </rPh>
    <phoneticPr fontId="2"/>
  </si>
  <si>
    <t>加入世帯員２</t>
    <rPh sb="0" eb="2">
      <t>カニュウ</t>
    </rPh>
    <rPh sb="2" eb="4">
      <t>セタイ</t>
    </rPh>
    <rPh sb="4" eb="5">
      <t>イン</t>
    </rPh>
    <phoneticPr fontId="2"/>
  </si>
  <si>
    <t>加入世帯員３</t>
    <rPh sb="0" eb="2">
      <t>カニュウ</t>
    </rPh>
    <rPh sb="2" eb="4">
      <t>セタイ</t>
    </rPh>
    <rPh sb="4" eb="5">
      <t>イン</t>
    </rPh>
    <phoneticPr fontId="2"/>
  </si>
  <si>
    <t>加入世帯員４</t>
    <rPh sb="0" eb="2">
      <t>カニュウ</t>
    </rPh>
    <rPh sb="2" eb="4">
      <t>セタイ</t>
    </rPh>
    <rPh sb="4" eb="5">
      <t>イン</t>
    </rPh>
    <phoneticPr fontId="2"/>
  </si>
  <si>
    <t>加入する</t>
    <rPh sb="0" eb="2">
      <t>カニュウ</t>
    </rPh>
    <phoneticPr fontId="2"/>
  </si>
  <si>
    <t>加入しない</t>
    <rPh sb="0" eb="2">
      <t>カニュウ</t>
    </rPh>
    <phoneticPr fontId="2"/>
  </si>
  <si>
    <t>介護該当確認</t>
    <rPh sb="0" eb="2">
      <t>カイゴ</t>
    </rPh>
    <rPh sb="2" eb="4">
      <t>ガイトウ</t>
    </rPh>
    <rPh sb="4" eb="6">
      <t>カクニン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</si>
  <si>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</si>
  <si>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給与所得金額控除後</t>
    <rPh sb="0" eb="2">
      <t>キュウヨ</t>
    </rPh>
    <rPh sb="2" eb="4">
      <t>ショトク</t>
    </rPh>
    <rPh sb="4" eb="6">
      <t>キンガク</t>
    </rPh>
    <rPh sb="6" eb="8">
      <t>コウジョ</t>
    </rPh>
    <rPh sb="8" eb="9">
      <t>ゴ</t>
    </rPh>
    <phoneticPr fontId="2"/>
  </si>
  <si>
    <t>国保所得額</t>
    <rPh sb="0" eb="2">
      <t>コクホ</t>
    </rPh>
    <rPh sb="2" eb="4">
      <t>ショトク</t>
    </rPh>
    <rPh sb="4" eb="5">
      <t>ガク</t>
    </rPh>
    <phoneticPr fontId="2"/>
  </si>
  <si>
    <t>控除後の年金額</t>
    <rPh sb="0" eb="2">
      <t>コウジョ</t>
    </rPh>
    <rPh sb="2" eb="3">
      <t>ゴ</t>
    </rPh>
    <rPh sb="4" eb="7">
      <t>ネンキンガク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</si>
  <si>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</si>
  <si>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均等割額</t>
    <rPh sb="0" eb="2">
      <t>キントウ</t>
    </rPh>
    <rPh sb="2" eb="3">
      <t>ワリ</t>
    </rPh>
    <rPh sb="3" eb="4">
      <t>ガク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</si>
  <si>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</si>
  <si>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医療分</t>
    <rPh sb="0" eb="2">
      <t>イリョウ</t>
    </rPh>
    <rPh sb="2" eb="3">
      <t>ブン</t>
    </rPh>
    <phoneticPr fontId="2"/>
  </si>
  <si>
    <t>支援分</t>
    <rPh sb="0" eb="2">
      <t>シエン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</si>
  <si>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</si>
  <si>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年間保険税</t>
    <rPh sb="0" eb="2">
      <t>ネンカン</t>
    </rPh>
    <rPh sb="2" eb="4">
      <t>ホケン</t>
    </rPh>
    <rPh sb="4" eb="5">
      <t>ゼイ</t>
    </rPh>
    <phoneticPr fontId="2"/>
  </si>
  <si>
    <r>
      <t>給与・年金以外の</t>
    </r>
    <r>
      <rPr>
        <u/>
        <sz val="11"/>
        <color rgb="FFFF0000"/>
        <rFont val="Meiryo UI"/>
        <family val="3"/>
        <charset val="128"/>
      </rPr>
      <t>所得※</t>
    </r>
    <rPh sb="0" eb="2">
      <t>キュウヨ</t>
    </rPh>
    <rPh sb="3" eb="5">
      <t>ネンキン</t>
    </rPh>
    <rPh sb="5" eb="7">
      <t>イガイ</t>
    </rPh>
    <rPh sb="8" eb="10">
      <t>ショトク</t>
    </rPh>
    <phoneticPr fontId="2"/>
  </si>
  <si>
    <t>（※退職所得は除く）</t>
    <rPh sb="2" eb="4">
      <t>タイショク</t>
    </rPh>
    <rPh sb="4" eb="6">
      <t>ショトク</t>
    </rPh>
    <rPh sb="7" eb="8">
      <t>ノゾ</t>
    </rPh>
    <phoneticPr fontId="2"/>
  </si>
  <si>
    <t>年齢判定</t>
    <rPh sb="0" eb="2">
      <t>ネンレイ</t>
    </rPh>
    <rPh sb="2" eb="4">
      <t>ハンテイ</t>
    </rPh>
    <phoneticPr fontId="2"/>
  </si>
  <si>
    <t>控除判定1</t>
    <rPh sb="0" eb="2">
      <t>コウジョ</t>
    </rPh>
    <rPh sb="2" eb="4">
      <t>ハンテイ</t>
    </rPh>
    <phoneticPr fontId="2"/>
  </si>
  <si>
    <t>控除判定2</t>
    <rPh sb="0" eb="2">
      <t>コウジョ</t>
    </rPh>
    <rPh sb="2" eb="4">
      <t>ハンテイ</t>
    </rPh>
    <phoneticPr fontId="2"/>
  </si>
  <si>
    <t>加入世帯員５</t>
    <rPh sb="0" eb="2">
      <t>カニュウ</t>
    </rPh>
    <rPh sb="2" eb="4">
      <t>セタイ</t>
    </rPh>
    <rPh sb="4" eb="5">
      <t>イン</t>
    </rPh>
    <phoneticPr fontId="2"/>
  </si>
  <si>
    <t>加入世帯員６</t>
    <rPh sb="0" eb="2">
      <t>カニュウ</t>
    </rPh>
    <rPh sb="2" eb="4">
      <t>セタイ</t>
    </rPh>
    <rPh sb="4" eb="5">
      <t>イン</t>
    </rPh>
    <phoneticPr fontId="2"/>
  </si>
  <si>
    <t>加入世帯員７</t>
    <rPh sb="0" eb="2">
      <t>カニュウ</t>
    </rPh>
    <rPh sb="2" eb="4">
      <t>セタイ</t>
    </rPh>
    <rPh sb="4" eb="5">
      <t>イン</t>
    </rPh>
    <phoneticPr fontId="2"/>
  </si>
  <si>
    <t>加入世帯員８</t>
    <rPh sb="0" eb="2">
      <t>カニュウ</t>
    </rPh>
    <rPh sb="2" eb="4">
      <t>セタイ</t>
    </rPh>
    <rPh sb="4" eb="5">
      <t>イン</t>
    </rPh>
    <phoneticPr fontId="2"/>
  </si>
  <si>
    <t>加入世帯員１０</t>
    <rPh sb="0" eb="2">
      <t>カニュウ</t>
    </rPh>
    <rPh sb="2" eb="4">
      <t>セタイ</t>
    </rPh>
    <rPh sb="4" eb="5">
      <t>イン</t>
    </rPh>
    <phoneticPr fontId="2"/>
  </si>
  <si>
    <t>６人目</t>
    <rPh sb="1" eb="2">
      <t>ニン</t>
    </rPh>
    <rPh sb="2" eb="3">
      <t>メ</t>
    </rPh>
    <phoneticPr fontId="2"/>
  </si>
  <si>
    <t>７人目</t>
    <rPh sb="1" eb="2">
      <t>ニン</t>
    </rPh>
    <rPh sb="2" eb="3">
      <t>メ</t>
    </rPh>
    <phoneticPr fontId="2"/>
  </si>
  <si>
    <t>８人目</t>
    <rPh sb="1" eb="2">
      <t>ニン</t>
    </rPh>
    <rPh sb="2" eb="3">
      <t>メ</t>
    </rPh>
    <phoneticPr fontId="2"/>
  </si>
  <si>
    <t>９人目</t>
    <rPh sb="1" eb="2">
      <t>ニン</t>
    </rPh>
    <rPh sb="2" eb="3">
      <t>メ</t>
    </rPh>
    <phoneticPr fontId="2"/>
  </si>
  <si>
    <t>１０人目</t>
    <rPh sb="2" eb="3">
      <t>ニン</t>
    </rPh>
    <rPh sb="3" eb="4">
      <t>メ</t>
    </rPh>
    <phoneticPr fontId="2"/>
  </si>
  <si>
    <t>１１人目</t>
    <rPh sb="2" eb="3">
      <t>ニン</t>
    </rPh>
    <rPh sb="3" eb="4">
      <t>メ</t>
    </rPh>
    <phoneticPr fontId="2"/>
  </si>
  <si>
    <t>加入世帯員９</t>
    <rPh sb="0" eb="2">
      <t>カニュウ</t>
    </rPh>
    <rPh sb="2" eb="4">
      <t>セタイ</t>
    </rPh>
    <rPh sb="4" eb="5">
      <t>イン</t>
    </rPh>
    <phoneticPr fontId="2"/>
  </si>
  <si>
    <t>軽減判定金額</t>
    <rPh sb="0" eb="2">
      <t>ケイゲン</t>
    </rPh>
    <rPh sb="2" eb="4">
      <t>ハンテイ</t>
    </rPh>
    <rPh sb="4" eb="6">
      <t>キンガク</t>
    </rPh>
    <phoneticPr fontId="2"/>
  </si>
  <si>
    <t>6人目</t>
    <rPh sb="1" eb="2">
      <t>ニン</t>
    </rPh>
    <rPh sb="2" eb="3">
      <t>メ</t>
    </rPh>
    <phoneticPr fontId="2"/>
  </si>
  <si>
    <t>7人目</t>
    <rPh sb="1" eb="2">
      <t>ニン</t>
    </rPh>
    <rPh sb="2" eb="3">
      <t>メ</t>
    </rPh>
    <phoneticPr fontId="2"/>
  </si>
  <si>
    <t>8人目</t>
    <rPh sb="1" eb="2">
      <t>ニン</t>
    </rPh>
    <rPh sb="2" eb="3">
      <t>メ</t>
    </rPh>
    <phoneticPr fontId="2"/>
  </si>
  <si>
    <t>9人目</t>
    <rPh sb="1" eb="2">
      <t>ニン</t>
    </rPh>
    <rPh sb="2" eb="3">
      <t>メ</t>
    </rPh>
    <phoneticPr fontId="2"/>
  </si>
  <si>
    <t>10人目</t>
    <rPh sb="2" eb="3">
      <t>ニン</t>
    </rPh>
    <rPh sb="3" eb="4">
      <t>メ</t>
    </rPh>
    <phoneticPr fontId="2"/>
  </si>
  <si>
    <t>11人目</t>
    <rPh sb="2" eb="3">
      <t>ニン</t>
    </rPh>
    <rPh sb="3" eb="4">
      <t>メ</t>
    </rPh>
    <phoneticPr fontId="2"/>
  </si>
  <si>
    <t>令和8年度年間保険税の試算シート</t>
    <phoneticPr fontId="2"/>
  </si>
  <si>
    <t>子ども分</t>
    <rPh sb="0" eb="1">
      <t>コ</t>
    </rPh>
    <rPh sb="3" eb="4">
      <t>ブン</t>
    </rPh>
    <phoneticPr fontId="2"/>
  </si>
  <si>
    <t>【子ども子育て支援金】</t>
    <rPh sb="1" eb="2">
      <t>コ</t>
    </rPh>
    <rPh sb="4" eb="5">
      <t>コ</t>
    </rPh>
    <rPh sb="5" eb="6">
      <t>ソダ</t>
    </rPh>
    <rPh sb="7" eb="10">
      <t>シエンキン</t>
    </rPh>
    <phoneticPr fontId="2"/>
  </si>
  <si>
    <t>【子ども　12か月で計算】</t>
    <rPh sb="1" eb="2">
      <t>コ</t>
    </rPh>
    <rPh sb="8" eb="9">
      <t>ゲツ</t>
    </rPh>
    <rPh sb="10" eb="12">
      <t>ケイサン</t>
    </rPh>
    <phoneticPr fontId="2"/>
  </si>
  <si>
    <t>子ども該当確認</t>
    <rPh sb="0" eb="1">
      <t>コ</t>
    </rPh>
    <rPh sb="3" eb="5">
      <t>ガイトウ</t>
    </rPh>
    <rPh sb="5" eb="7">
      <t>カクニン</t>
    </rPh>
    <phoneticPr fontId="2"/>
  </si>
  <si>
    <t>7歳以上～17歳以下</t>
    <rPh sb="1" eb="2">
      <t>サイ</t>
    </rPh>
    <rPh sb="2" eb="4">
      <t>イジョウ</t>
    </rPh>
    <rPh sb="7" eb="8">
      <t>サイ</t>
    </rPh>
    <rPh sb="8" eb="10">
      <t>イカ</t>
    </rPh>
    <phoneticPr fontId="2"/>
  </si>
  <si>
    <t>18歳以上～39歳以下</t>
    <rPh sb="2" eb="5">
      <t>サイイジョウ</t>
    </rPh>
    <rPh sb="8" eb="9">
      <t>サイ</t>
    </rPh>
    <rPh sb="9" eb="11">
      <t>イカ</t>
    </rPh>
    <phoneticPr fontId="2"/>
  </si>
  <si>
    <t>子ども分の資格月数</t>
    <rPh sb="0" eb="1">
      <t>コ</t>
    </rPh>
    <rPh sb="3" eb="4">
      <t>ブン</t>
    </rPh>
    <rPh sb="5" eb="7">
      <t>シカク</t>
    </rPh>
    <rPh sb="7" eb="9">
      <t>ツキスウ</t>
    </rPh>
    <phoneticPr fontId="3"/>
  </si>
  <si>
    <t>18歳以上均等割（円）</t>
    <rPh sb="2" eb="5">
      <t>サイイジョウ</t>
    </rPh>
    <phoneticPr fontId="2"/>
  </si>
  <si>
    <t>均等割×軽減</t>
    <phoneticPr fontId="2"/>
  </si>
  <si>
    <t>18歳以上均等割</t>
    <phoneticPr fontId="2"/>
  </si>
  <si>
    <t>18歳以上資格月数</t>
    <rPh sb="5" eb="7">
      <t>シカク</t>
    </rPh>
    <rPh sb="7" eb="9">
      <t>ゲッスウ</t>
    </rPh>
    <phoneticPr fontId="2"/>
  </si>
  <si>
    <t xml:space="preserve"> </t>
    <phoneticPr fontId="2"/>
  </si>
  <si>
    <t>加入する40歳以上～64歳以下</t>
    <rPh sb="0" eb="2">
      <t>カニュウ</t>
    </rPh>
    <rPh sb="6" eb="9">
      <t>サイイジョウ</t>
    </rPh>
    <rPh sb="12" eb="15">
      <t>サイイカ</t>
    </rPh>
    <phoneticPr fontId="2"/>
  </si>
  <si>
    <t>加入する18歳以上～39歳以下</t>
    <rPh sb="6" eb="9">
      <t>サイイジョウ</t>
    </rPh>
    <rPh sb="12" eb="13">
      <t>サイ</t>
    </rPh>
    <rPh sb="13" eb="15">
      <t>イカ</t>
    </rPh>
    <phoneticPr fontId="2"/>
  </si>
  <si>
    <t>加入する40歳以上～64歳以下</t>
    <rPh sb="6" eb="7">
      <t>サイ</t>
    </rPh>
    <rPh sb="7" eb="9">
      <t>イジョウ</t>
    </rPh>
    <rPh sb="12" eb="13">
      <t>サイ</t>
    </rPh>
    <rPh sb="13" eb="15">
      <t>イカ</t>
    </rPh>
    <phoneticPr fontId="2"/>
  </si>
  <si>
    <t>加入する65歳以上～74歳以下</t>
    <rPh sb="6" eb="7">
      <t>サイ</t>
    </rPh>
    <rPh sb="7" eb="9">
      <t>イジョウ</t>
    </rPh>
    <rPh sb="12" eb="13">
      <t>サイ</t>
    </rPh>
    <rPh sb="13" eb="15">
      <t>イカ</t>
    </rPh>
    <phoneticPr fontId="2"/>
  </si>
  <si>
    <t>加入する75歳以上</t>
    <rPh sb="6" eb="9">
      <t>サイイジョウ</t>
    </rPh>
    <phoneticPr fontId="2"/>
  </si>
  <si>
    <r>
      <rPr>
        <sz val="11"/>
        <color theme="1"/>
        <rFont val="Meiryo UI"/>
        <family val="3"/>
        <charset val="128"/>
      </rPr>
      <t>合計</t>
    </r>
    <r>
      <rPr>
        <sz val="9"/>
        <color theme="1"/>
        <rFont val="Meiryo UI"/>
        <family val="3"/>
        <charset val="128"/>
      </rPr>
      <t xml:space="preserve">
（100円未満端数カット）</t>
    </r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</si>
</sst>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_ "/>
    <numFmt numFmtId="178" formatCode="0_ "/>
    <numFmt numFmtId="179" formatCode="#,##0.000_ "/>
    <numFmt numFmtId="180" formatCode="#,##0.0000_ "/>
  </numFmts>
  <fonts count="2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theme="9" tint="-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6"/>
      <color rgb="FF0099FF"/>
      <name val="Meiryo UI"/>
      <family val="3"/>
      <charset val="128"/>
    </font>
    <font>
      <b/>
      <sz val="8"/>
      <color rgb="FF0099FF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6"/>
      <name val="Meiryo UI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1C0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>
      <alignment vertical="center"/>
    </xf>
    <xf numFmtId="0" fontId="9" fillId="0" borderId="1" xfId="0" applyFont="1" applyBorder="1">
      <alignment vertical="center"/>
    </xf>
    <xf numFmtId="0" fontId="10" fillId="12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9" fillId="4" borderId="0" xfId="0" applyFont="1" applyFill="1">
      <alignment vertical="center"/>
    </xf>
    <xf numFmtId="0" fontId="4" fillId="8" borderId="18" xfId="0" applyFont="1" applyFill="1" applyBorder="1">
      <alignment vertical="center"/>
    </xf>
    <xf numFmtId="0" fontId="4" fillId="8" borderId="19" xfId="0" applyFont="1" applyFill="1" applyBorder="1">
      <alignment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>
      <alignment vertical="center"/>
    </xf>
    <xf numFmtId="176" fontId="12" fillId="0" borderId="1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38" fontId="12" fillId="0" borderId="1" xfId="1" applyFont="1" applyBorder="1">
      <alignment vertical="center"/>
    </xf>
    <xf numFmtId="0" fontId="12" fillId="2" borderId="1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12" fillId="7" borderId="1" xfId="0" applyFont="1" applyFill="1" applyBorder="1">
      <alignment vertical="center"/>
    </xf>
    <xf numFmtId="0" fontId="12" fillId="4" borderId="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>
      <alignment vertical="center"/>
    </xf>
    <xf numFmtId="178" fontId="12" fillId="4" borderId="3" xfId="0" applyNumberFormat="1" applyFont="1" applyFill="1" applyBorder="1">
      <alignment vertical="center"/>
    </xf>
    <xf numFmtId="177" fontId="12" fillId="0" borderId="14" xfId="0" applyNumberFormat="1" applyFont="1" applyBorder="1">
      <alignment vertical="center"/>
    </xf>
    <xf numFmtId="177" fontId="12" fillId="0" borderId="3" xfId="0" applyNumberFormat="1" applyFont="1" applyBorder="1">
      <alignment vertical="center"/>
    </xf>
    <xf numFmtId="177" fontId="14" fillId="0" borderId="1" xfId="0" applyNumberFormat="1" applyFont="1" applyBorder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9" xfId="0" applyFont="1" applyFill="1" applyBorder="1">
      <alignment vertical="center"/>
    </xf>
    <xf numFmtId="177" fontId="15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12" fillId="7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78" fontId="12" fillId="0" borderId="1" xfId="0" applyNumberFormat="1" applyFont="1" applyBorder="1">
      <alignment vertical="center"/>
    </xf>
    <xf numFmtId="178" fontId="12" fillId="0" borderId="0" xfId="0" applyNumberFormat="1" applyFont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>
      <alignment vertical="center"/>
    </xf>
    <xf numFmtId="177" fontId="12" fillId="0" borderId="0" xfId="0" applyNumberFormat="1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4" fillId="0" borderId="16" xfId="0" applyFont="1" applyBorder="1">
      <alignment vertical="center"/>
    </xf>
    <xf numFmtId="177" fontId="14" fillId="0" borderId="16" xfId="0" applyNumberFormat="1" applyFont="1" applyBorder="1">
      <alignment vertical="center"/>
    </xf>
    <xf numFmtId="177" fontId="14" fillId="0" borderId="0" xfId="0" applyNumberFormat="1" applyFont="1" applyBorder="1">
      <alignment vertical="center"/>
    </xf>
    <xf numFmtId="177" fontId="14" fillId="0" borderId="0" xfId="0" applyNumberFormat="1" applyFont="1">
      <alignment vertical="center"/>
    </xf>
    <xf numFmtId="0" fontId="12" fillId="0" borderId="0" xfId="0" applyFont="1" applyAlignment="1">
      <alignment horizontal="left" vertical="center"/>
    </xf>
    <xf numFmtId="0" fontId="9" fillId="11" borderId="23" xfId="0" applyFont="1" applyFill="1" applyBorder="1">
      <alignment vertical="center"/>
    </xf>
    <xf numFmtId="177" fontId="9" fillId="0" borderId="8" xfId="0" applyNumberFormat="1" applyFont="1" applyBorder="1">
      <alignment vertical="center"/>
    </xf>
    <xf numFmtId="0" fontId="9" fillId="0" borderId="0" xfId="0" applyFont="1" applyFill="1" applyBorder="1">
      <alignment vertical="center"/>
    </xf>
    <xf numFmtId="38" fontId="9" fillId="0" borderId="0" xfId="1" applyFont="1" applyFill="1" applyBorder="1">
      <alignment vertical="center"/>
    </xf>
    <xf numFmtId="0" fontId="12" fillId="8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10" borderId="2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4" fillId="13" borderId="33" xfId="0" applyFont="1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8" borderId="34" xfId="0" applyFont="1" applyFill="1" applyBorder="1">
      <alignment vertical="center"/>
    </xf>
    <xf numFmtId="0" fontId="4" fillId="13" borderId="13" xfId="0" applyFont="1" applyFill="1" applyBorder="1" applyAlignment="1">
      <alignment horizontal="center" vertical="center"/>
    </xf>
    <xf numFmtId="0" fontId="12" fillId="8" borderId="2" xfId="0" applyFont="1" applyFill="1" applyBorder="1">
      <alignment vertical="center"/>
    </xf>
    <xf numFmtId="0" fontId="12" fillId="7" borderId="3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178" fontId="13" fillId="13" borderId="13" xfId="0" applyNumberFormat="1" applyFont="1" applyFill="1" applyBorder="1">
      <alignment vertical="center"/>
    </xf>
    <xf numFmtId="0" fontId="4" fillId="13" borderId="26" xfId="0" applyFont="1" applyFill="1" applyBorder="1">
      <alignment vertical="center"/>
    </xf>
    <xf numFmtId="0" fontId="4" fillId="13" borderId="35" xfId="0" applyFont="1" applyFill="1" applyBorder="1">
      <alignment vertical="center"/>
    </xf>
    <xf numFmtId="0" fontId="4" fillId="13" borderId="13" xfId="0" applyFont="1" applyFill="1" applyBorder="1">
      <alignment vertical="center"/>
    </xf>
    <xf numFmtId="0" fontId="12" fillId="13" borderId="35" xfId="0" applyFont="1" applyFill="1" applyBorder="1" applyAlignment="1">
      <alignment horizontal="center" vertical="center"/>
    </xf>
    <xf numFmtId="0" fontId="12" fillId="13" borderId="13" xfId="0" applyFont="1" applyFill="1" applyBorder="1" applyAlignment="1">
      <alignment horizontal="center" vertical="center"/>
    </xf>
    <xf numFmtId="177" fontId="12" fillId="4" borderId="2" xfId="0" applyNumberFormat="1" applyFont="1" applyFill="1" applyBorder="1">
      <alignment vertical="center"/>
    </xf>
    <xf numFmtId="177" fontId="12" fillId="4" borderId="1" xfId="0" applyNumberFormat="1" applyFont="1" applyFill="1" applyBorder="1">
      <alignment vertical="center"/>
    </xf>
    <xf numFmtId="0" fontId="12" fillId="13" borderId="36" xfId="0" applyFont="1" applyFill="1" applyBorder="1" applyAlignment="1">
      <alignment horizontal="center" vertical="center"/>
    </xf>
    <xf numFmtId="177" fontId="12" fillId="13" borderId="37" xfId="0" applyNumberFormat="1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4" fillId="3" borderId="32" xfId="0" applyFont="1" applyFill="1" applyBorder="1" applyAlignment="1">
      <alignment horizontal="center" vertical="center" wrapText="1"/>
    </xf>
    <xf numFmtId="38" fontId="9" fillId="0" borderId="0" xfId="1" applyFont="1">
      <alignment vertical="center"/>
    </xf>
    <xf numFmtId="38" fontId="8" fillId="0" borderId="2" xfId="1" applyNumberFormat="1" applyFont="1" applyFill="1" applyBorder="1">
      <alignment vertical="center"/>
    </xf>
    <xf numFmtId="38" fontId="8" fillId="0" borderId="2" xfId="1" applyNumberFormat="1" applyFont="1" applyBorder="1">
      <alignment vertical="center"/>
    </xf>
    <xf numFmtId="0" fontId="5" fillId="2" borderId="38" xfId="0" applyFont="1" applyFill="1" applyBorder="1" applyAlignment="1">
      <alignment horizontal="center" vertical="center"/>
    </xf>
    <xf numFmtId="38" fontId="5" fillId="0" borderId="25" xfId="1" applyFont="1" applyBorder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38" fontId="4" fillId="14" borderId="1" xfId="1" applyFont="1" applyFill="1" applyBorder="1" applyAlignment="1">
      <alignment horizontal="center" vertical="center"/>
    </xf>
    <xf numFmtId="38" fontId="4" fillId="14" borderId="1" xfId="1" applyFont="1" applyFill="1" applyBorder="1">
      <alignment vertical="center"/>
    </xf>
    <xf numFmtId="38" fontId="5" fillId="0" borderId="1" xfId="1" applyFont="1" applyBorder="1">
      <alignment vertical="center"/>
    </xf>
    <xf numFmtId="38" fontId="4" fillId="0" borderId="1" xfId="1" applyFont="1" applyBorder="1">
      <alignment vertical="center"/>
    </xf>
    <xf numFmtId="178" fontId="13" fillId="13" borderId="13" xfId="0" applyNumberFormat="1" applyFont="1" applyFill="1" applyBorder="1" applyAlignment="1">
      <alignment horizontal="right" vertical="center"/>
    </xf>
    <xf numFmtId="177" fontId="12" fillId="13" borderId="37" xfId="0" applyNumberFormat="1" applyFont="1" applyFill="1" applyBorder="1" applyAlignment="1">
      <alignment horizontal="right" vertical="center"/>
    </xf>
    <xf numFmtId="0" fontId="9" fillId="0" borderId="10" xfId="0" applyFont="1" applyFill="1" applyBorder="1">
      <alignment vertical="center"/>
    </xf>
    <xf numFmtId="38" fontId="9" fillId="0" borderId="11" xfId="1" applyFont="1" applyFill="1" applyBorder="1">
      <alignment vertical="center"/>
    </xf>
    <xf numFmtId="0" fontId="9" fillId="0" borderId="24" xfId="0" applyFont="1" applyFill="1" applyBorder="1" applyAlignment="1">
      <alignment vertical="center"/>
    </xf>
    <xf numFmtId="38" fontId="9" fillId="0" borderId="25" xfId="0" applyNumberFormat="1" applyFont="1" applyFill="1" applyBorder="1" applyAlignment="1">
      <alignment vertical="center" shrinkToFit="1"/>
    </xf>
    <xf numFmtId="38" fontId="9" fillId="0" borderId="1" xfId="0" applyNumberFormat="1" applyFont="1" applyBorder="1">
      <alignment vertical="center"/>
    </xf>
    <xf numFmtId="0" fontId="4" fillId="4" borderId="1" xfId="0" applyFont="1" applyFill="1" applyBorder="1">
      <alignment vertical="center"/>
    </xf>
    <xf numFmtId="0" fontId="4" fillId="0" borderId="16" xfId="0" applyFont="1" applyFill="1" applyBorder="1">
      <alignment vertical="center"/>
    </xf>
    <xf numFmtId="38" fontId="4" fillId="0" borderId="16" xfId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39" xfId="0" applyFont="1" applyFill="1" applyBorder="1">
      <alignment vertical="center"/>
    </xf>
    <xf numFmtId="0" fontId="12" fillId="0" borderId="0" xfId="0" applyFont="1" applyBorder="1">
      <alignment vertical="center"/>
    </xf>
    <xf numFmtId="38" fontId="4" fillId="0" borderId="1" xfId="1" applyFont="1" applyFill="1" applyBorder="1" applyProtection="1">
      <alignment vertical="center"/>
      <protection hidden="1"/>
    </xf>
    <xf numFmtId="38" fontId="4" fillId="0" borderId="16" xfId="1" applyFont="1" applyFill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38" fontId="9" fillId="4" borderId="0" xfId="0" applyNumberFormat="1" applyFont="1" applyFill="1">
      <alignment vertical="center"/>
    </xf>
    <xf numFmtId="38" fontId="12" fillId="0" borderId="0" xfId="1" applyFont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7" fontId="12" fillId="13" borderId="13" xfId="0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38" fontId="4" fillId="0" borderId="14" xfId="1" applyFont="1" applyBorder="1">
      <alignment vertical="center"/>
    </xf>
    <xf numFmtId="0" fontId="4" fillId="17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2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16" borderId="1" xfId="0" applyFont="1" applyFill="1" applyBorder="1">
      <alignment vertical="center"/>
    </xf>
    <xf numFmtId="0" fontId="13" fillId="0" borderId="14" xfId="0" applyFont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15" borderId="1" xfId="0" applyFont="1" applyFill="1" applyBorder="1" applyAlignment="1" applyProtection="1">
      <alignment horizontal="center" vertical="center"/>
      <protection locked="0"/>
    </xf>
    <xf numFmtId="38" fontId="4" fillId="15" borderId="1" xfId="1" applyFont="1" applyFill="1" applyBorder="1" applyProtection="1">
      <alignment vertical="center"/>
      <protection locked="0"/>
    </xf>
    <xf numFmtId="38" fontId="4" fillId="0" borderId="1" xfId="1" applyFont="1" applyBorder="1" applyProtection="1">
      <alignment vertical="center"/>
      <protection hidden="1"/>
    </xf>
    <xf numFmtId="177" fontId="4" fillId="0" borderId="1" xfId="0" applyNumberFormat="1" applyFont="1" applyBorder="1" applyProtection="1">
      <alignment vertical="center"/>
      <protection hidden="1"/>
    </xf>
    <xf numFmtId="177" fontId="4" fillId="0" borderId="3" xfId="0" applyNumberFormat="1" applyFont="1" applyBorder="1" applyProtection="1">
      <alignment vertical="center"/>
      <protection hidden="1"/>
    </xf>
    <xf numFmtId="180" fontId="15" fillId="4" borderId="1" xfId="0" applyNumberFormat="1" applyFont="1" applyFill="1" applyBorder="1">
      <alignment vertical="center"/>
    </xf>
    <xf numFmtId="177" fontId="15" fillId="4" borderId="1" xfId="0" applyNumberFormat="1" applyFont="1" applyFill="1" applyBorder="1">
      <alignment vertical="center"/>
    </xf>
    <xf numFmtId="38" fontId="9" fillId="18" borderId="0" xfId="1" applyFont="1" applyFill="1">
      <alignment vertical="center"/>
    </xf>
    <xf numFmtId="177" fontId="4" fillId="19" borderId="40" xfId="0" applyNumberFormat="1" applyFont="1" applyFill="1" applyBorder="1" applyProtection="1">
      <alignment vertical="center"/>
      <protection hidden="1"/>
    </xf>
    <xf numFmtId="0" fontId="23" fillId="0" borderId="0" xfId="0" applyFont="1">
      <alignment vertical="center"/>
    </xf>
    <xf numFmtId="0" fontId="12" fillId="6" borderId="3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2" fillId="20" borderId="2" xfId="0" applyFont="1" applyFill="1" applyBorder="1">
      <alignment vertical="center"/>
    </xf>
    <xf numFmtId="0" fontId="12" fillId="20" borderId="12" xfId="0" applyFont="1" applyFill="1" applyBorder="1">
      <alignment vertical="center"/>
    </xf>
    <xf numFmtId="0" fontId="12" fillId="21" borderId="1" xfId="0" applyFont="1" applyFill="1" applyBorder="1">
      <alignment vertical="center"/>
    </xf>
    <xf numFmtId="0" fontId="15" fillId="0" borderId="1" xfId="0" applyFont="1" applyBorder="1">
      <alignment vertical="center"/>
    </xf>
    <xf numFmtId="0" fontId="14" fillId="4" borderId="1" xfId="0" applyFont="1" applyFill="1" applyBorder="1">
      <alignment vertical="center"/>
    </xf>
    <xf numFmtId="177" fontId="14" fillId="4" borderId="1" xfId="0" applyNumberFormat="1" applyFont="1" applyFill="1" applyBorder="1">
      <alignment vertical="center"/>
    </xf>
    <xf numFmtId="178" fontId="14" fillId="4" borderId="13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 applyProtection="1">
      <alignment horizontal="center" vertical="center"/>
      <protection hidden="1"/>
    </xf>
    <xf numFmtId="0" fontId="4" fillId="16" borderId="1" xfId="0" applyFont="1" applyFill="1" applyBorder="1" applyAlignment="1" applyProtection="1">
      <alignment horizontal="center" vertical="center"/>
      <protection hidden="1"/>
    </xf>
    <xf numFmtId="0" fontId="4" fillId="16" borderId="3" xfId="0" applyFont="1" applyFill="1" applyBorder="1" applyAlignment="1" applyProtection="1">
      <alignment horizontal="center" vertical="center"/>
      <protection hidden="1"/>
    </xf>
    <xf numFmtId="0" fontId="4" fillId="16" borderId="41" xfId="0" applyFont="1" applyFill="1" applyBorder="1" applyAlignment="1" applyProtection="1">
      <alignment horizontal="center" vertical="center"/>
      <protection hidden="1"/>
    </xf>
    <xf numFmtId="0" fontId="7" fillId="16" borderId="40" xfId="0" applyFont="1" applyFill="1" applyBorder="1" applyAlignment="1" applyProtection="1">
      <alignment horizontal="center" vertical="center" wrapText="1"/>
      <protection hidden="1"/>
    </xf>
    <xf numFmtId="177" fontId="12" fillId="0" borderId="2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38" fontId="4" fillId="14" borderId="5" xfId="1" applyFont="1" applyFill="1" applyBorder="1" applyAlignment="1">
      <alignment horizontal="center" vertical="center"/>
    </xf>
    <xf numFmtId="38" fontId="4" fillId="14" borderId="7" xfId="1" applyFont="1" applyFill="1" applyBorder="1" applyAlignment="1">
      <alignment horizontal="center" vertical="center"/>
    </xf>
    <xf numFmtId="177" fontId="20" fillId="0" borderId="42" xfId="0" applyNumberFormat="1" applyFont="1" applyBorder="1" applyAlignment="1" applyProtection="1">
      <alignment horizontal="center" vertical="center"/>
      <protection hidden="1"/>
    </xf>
    <xf numFmtId="177" fontId="20" fillId="0" borderId="43" xfId="0" applyNumberFormat="1" applyFont="1" applyBorder="1" applyAlignment="1" applyProtection="1">
      <alignment horizontal="center" vertical="center"/>
      <protection hidden="1"/>
    </xf>
    <xf numFmtId="177" fontId="20" fillId="0" borderId="8" xfId="0" applyNumberFormat="1" applyFont="1" applyBorder="1" applyAlignment="1" applyProtection="1">
      <alignment horizontal="center" vertical="center"/>
      <protection hidden="1"/>
    </xf>
    <xf numFmtId="38" fontId="7" fillId="0" borderId="6" xfId="1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13" borderId="26" xfId="0" applyFont="1" applyFill="1" applyBorder="1" applyAlignment="1">
      <alignment horizontal="center" vertical="center" wrapText="1"/>
    </xf>
    <xf numFmtId="0" fontId="4" fillId="13" borderId="27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E1C06"/>
      <color rgb="FFB3D0EB"/>
      <color rgb="FFFF66CC"/>
      <color rgb="FFFF99FF"/>
      <color rgb="FF0099FF"/>
      <color rgb="FF00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808102</xdr:colOff>
      <xdr:row>47</xdr:row>
      <xdr:rowOff>44100</xdr:rowOff>
    </xdr:from>
    <xdr:to>
      <xdr:col>1</xdr:col>
      <xdr:colOff>684645</xdr:colOff>
      <xdr:row>47</xdr:row>
      <xdr:rowOff>255586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7C1031C4-3E24-4EA1-919F-B9CF036E3AFE}"/>
            </a:ext>
          </a:extLst>
        </xdr:cNvPr>
        <xdr:cNvSpPr/>
      </xdr:nvSpPr>
      <xdr:spPr>
        <a:xfrm rot="10359140">
          <a:off x="808102" y="13569600"/>
          <a:ext cx="1000493" cy="211486"/>
        </a:xfrm>
        <a:prstGeom prst="rightArrow">
          <a:avLst/>
        </a:prstGeom>
        <a:solidFill>
          <a:srgbClr val="FF66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666911</xdr:colOff>
      <xdr:row>47</xdr:row>
      <xdr:rowOff>243968</xdr:rowOff>
    </xdr:from>
    <xdr:to>
      <xdr:col>1</xdr:col>
      <xdr:colOff>7941</xdr:colOff>
      <xdr:row>49</xdr:row>
      <xdr:rowOff>95971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2D9146C2-D100-4807-9929-D79E0370A1A1}"/>
            </a:ext>
          </a:extLst>
        </xdr:cNvPr>
        <xdr:cNvSpPr/>
      </xdr:nvSpPr>
      <xdr:spPr>
        <a:xfrm rot="14333638">
          <a:off x="573349" y="13863030"/>
          <a:ext cx="652103" cy="464980"/>
        </a:xfrm>
        <a:prstGeom prst="rightArrow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348874</xdr:colOff>
      <xdr:row>23</xdr:row>
      <xdr:rowOff>67605</xdr:rowOff>
    </xdr:from>
    <xdr:to>
      <xdr:col>15</xdr:col>
      <xdr:colOff>526677</xdr:colOff>
      <xdr:row>31</xdr:row>
      <xdr:rowOff>33618</xdr:rowOff>
    </xdr:to>
    <xdr:sp macro="" textlink="">
      <xdr:nvSpPr>
        <xdr:cNvPr id="4" name="1 つの角を切り取り 1 つの角を丸めた四角形 3">
          <a:extLst>
            <a:ext uri="{FF2B5EF4-FFF2-40B4-BE49-F238E27FC236}">
              <a16:creationId xmlns:a16="http://schemas.microsoft.com/office/drawing/2014/main" id="{A047A1AA-E733-45BF-84EA-02938357528B}"/>
            </a:ext>
          </a:extLst>
        </xdr:cNvPr>
        <xdr:cNvSpPr/>
      </xdr:nvSpPr>
      <xdr:spPr>
        <a:xfrm>
          <a:off x="15522199" y="7773330"/>
          <a:ext cx="3340103" cy="1575738"/>
        </a:xfrm>
        <a:prstGeom prst="snipRoundRect">
          <a:avLst>
            <a:gd name="adj1" fmla="val 16667"/>
            <a:gd name="adj2" fmla="val 50000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給与所得等の人数</a:t>
          </a:r>
          <a:endParaRPr kumimoji="1" lang="en-US" altLang="ja-JP" sz="1000" b="1" cap="none" spc="0">
            <a:ln w="0"/>
            <a:solidFill>
              <a:schemeClr val="accent6">
                <a:lumMod val="75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擬主</a:t>
          </a:r>
          <a:endParaRPr kumimoji="1" lang="en-US" altLang="ja-JP" sz="1000" b="1" cap="none" spc="0">
            <a:ln w="0"/>
            <a:solidFill>
              <a:schemeClr val="accent6">
                <a:lumMod val="75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①給与収入　</a:t>
          </a:r>
          <a:r>
            <a:rPr kumimoji="1" lang="en-US" altLang="ja-JP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55</a:t>
          </a:r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万円を超える方</a:t>
          </a:r>
          <a:endParaRPr kumimoji="1" lang="en-US" altLang="ja-JP" sz="1000" b="1" cap="none" spc="0">
            <a:ln w="0"/>
            <a:solidFill>
              <a:schemeClr val="accent6">
                <a:lumMod val="75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②公的年金収入　</a:t>
          </a:r>
          <a:r>
            <a:rPr kumimoji="1" lang="en-US" altLang="ja-JP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60</a:t>
          </a:r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万円を超える</a:t>
          </a:r>
          <a:r>
            <a:rPr kumimoji="1" lang="en-US" altLang="ja-JP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65</a:t>
          </a:r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歳未満</a:t>
          </a:r>
          <a:endParaRPr kumimoji="1" lang="en-US" altLang="ja-JP" sz="1000" b="1" cap="none" spc="0">
            <a:ln w="0"/>
            <a:solidFill>
              <a:schemeClr val="accent6">
                <a:lumMod val="75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③公的年金収入　</a:t>
          </a:r>
          <a:r>
            <a:rPr kumimoji="1" lang="en-US" altLang="ja-JP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125</a:t>
          </a:r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万円を超える</a:t>
          </a:r>
          <a:r>
            <a:rPr kumimoji="1" lang="en-US" altLang="ja-JP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65</a:t>
          </a:r>
          <a:r>
            <a:rPr kumimoji="1" lang="ja-JP" altLang="en-US" sz="1000" b="1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歳以上</a:t>
          </a:r>
        </a:p>
      </xdr:txBody>
    </xdr:sp>
    <xdr:clientData/>
  </xdr:twoCellAnchor>
  <xdr:twoCellAnchor>
    <xdr:from>
      <xdr:col>12</xdr:col>
      <xdr:colOff>246530</xdr:colOff>
      <xdr:row>18</xdr:row>
      <xdr:rowOff>11206</xdr:rowOff>
    </xdr:from>
    <xdr:to>
      <xdr:col>14</xdr:col>
      <xdr:colOff>1568824</xdr:colOff>
      <xdr:row>21</xdr:row>
      <xdr:rowOff>80932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66A5392D-2776-407D-A2ED-55EA2514533A}"/>
            </a:ext>
          </a:extLst>
        </xdr:cNvPr>
        <xdr:cNvSpPr/>
      </xdr:nvSpPr>
      <xdr:spPr>
        <a:xfrm>
          <a:off x="14343530" y="5430931"/>
          <a:ext cx="3979769" cy="1412751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508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被保険者数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特同の人数・所得ともに加算する</a:t>
          </a:r>
          <a:endParaRPr kumimoji="1" lang="en-US" altLang="ja-JP" sz="1000" b="1">
            <a:solidFill>
              <a:srgbClr val="FF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擬主は人数にカウントしない（所得のみ）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ctr"/>
          <a:endParaRPr kumimoji="1" lang="en-US" altLang="ja-JP" sz="1200" b="1">
            <a:solidFill>
              <a:srgbClr val="FF0000"/>
            </a:solidFill>
          </a:endParaRPr>
        </a:p>
        <a:p>
          <a:pPr algn="ctr"/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1448365</xdr:colOff>
      <xdr:row>0</xdr:row>
      <xdr:rowOff>38100</xdr:rowOff>
    </xdr:from>
    <xdr:to>
      <xdr:col>7</xdr:col>
      <xdr:colOff>1262904</xdr:colOff>
      <xdr:row>2</xdr:row>
      <xdr:rowOff>361950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14B7C3B3-5A4F-46AB-AA6D-CE99A4D90F45}"/>
            </a:ext>
          </a:extLst>
        </xdr:cNvPr>
        <xdr:cNvGrpSpPr/>
      </xdr:nvGrpSpPr>
      <xdr:grpSpPr>
        <a:xfrm>
          <a:off x="2477065" y="38100"/>
          <a:ext cx="7091639" cy="1123950"/>
          <a:chOff x="294972" y="1564471"/>
          <a:chExt cx="2487707" cy="1251629"/>
        </a:xfrm>
      </xdr:grpSpPr>
      <xdr:sp macro="" textlink="">
        <xdr:nvSpPr>
          <xdr:cNvPr id="7" name="角丸四角形 7">
            <a:extLst>
              <a:ext uri="{FF2B5EF4-FFF2-40B4-BE49-F238E27FC236}">
                <a16:creationId xmlns:a16="http://schemas.microsoft.com/office/drawing/2014/main" id="{05643DC4-8C6E-D524-04B2-F5871A94DAF9}"/>
              </a:ext>
            </a:extLst>
          </xdr:cNvPr>
          <xdr:cNvSpPr/>
        </xdr:nvSpPr>
        <xdr:spPr>
          <a:xfrm>
            <a:off x="294972" y="1564471"/>
            <a:ext cx="2487707" cy="1251629"/>
          </a:xfrm>
          <a:prstGeom prst="roundRect">
            <a:avLst/>
          </a:prstGeom>
          <a:ln w="28575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 u="sng">
                <a:latin typeface="Meiryo UI" panose="020B0604030504040204" pitchFamily="50" charset="-128"/>
                <a:ea typeface="Meiryo UI" panose="020B0604030504040204" pitchFamily="50" charset="-128"/>
              </a:rPr>
              <a:t>入力方法</a:t>
            </a:r>
            <a:endParaRPr kumimoji="1" lang="en-US" altLang="ja-JP" sz="1100" b="1" u="sng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　　　　　　　　　　　　　　　　　　　水色のセルが入力項目です。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①世帯主の「加入の有無」・「年齢」は必ず選択してください。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※</a:t>
            </a:r>
            <a:r>
              <a:rPr kumimoji="1" lang="ja-JP" altLang="en-US" sz="1100" b="1">
                <a:latin typeface="Meiryo UI" panose="020B0604030504040204" pitchFamily="50" charset="-128"/>
                <a:ea typeface="Meiryo UI" panose="020B0604030504040204" pitchFamily="50" charset="-128"/>
              </a:rPr>
              <a:t>選択の順番は「国保加入の有無」から選択してください。</a:t>
            </a:r>
            <a:endPara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ja-JP" altLang="en-US" sz="1100" b="0">
                <a:latin typeface="Meiryo UI" panose="020B0604030504040204" pitchFamily="50" charset="-128"/>
                <a:ea typeface="Meiryo UI" panose="020B0604030504040204" pitchFamily="50" charset="-128"/>
              </a:rPr>
              <a:t>②令和</a:t>
            </a:r>
            <a:r>
              <a:rPr kumimoji="1" lang="en-US" altLang="ja-JP" sz="1100" b="0">
                <a:latin typeface="Meiryo UI" panose="020B0604030504040204" pitchFamily="50" charset="-128"/>
                <a:ea typeface="Meiryo UI" panose="020B0604030504040204" pitchFamily="50" charset="-128"/>
              </a:rPr>
              <a:t>7</a:t>
            </a:r>
            <a:r>
              <a:rPr kumimoji="1" lang="ja-JP" altLang="en-US" sz="1100" b="0">
                <a:latin typeface="Meiryo UI" panose="020B0604030504040204" pitchFamily="50" charset="-128"/>
                <a:ea typeface="Meiryo UI" panose="020B0604030504040204" pitchFamily="50" charset="-128"/>
              </a:rPr>
              <a:t>年中に「給与</a:t>
            </a:r>
            <a:r>
              <a:rPr kumimoji="1" lang="ja-JP" altLang="en-US" sz="1100" b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収入</a:t>
            </a:r>
            <a:r>
              <a:rPr kumimoji="1" lang="ja-JP" altLang="en-US" sz="1100" b="0">
                <a:latin typeface="Meiryo UI" panose="020B0604030504040204" pitchFamily="50" charset="-128"/>
                <a:ea typeface="Meiryo UI" panose="020B0604030504040204" pitchFamily="50" charset="-128"/>
              </a:rPr>
              <a:t>」・「年金</a:t>
            </a:r>
            <a:r>
              <a:rPr kumimoji="1" lang="ja-JP" altLang="en-US" sz="1100" b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収入</a:t>
            </a:r>
            <a:r>
              <a:rPr kumimoji="1" lang="ja-JP" altLang="en-US" sz="1100" b="0">
                <a:latin typeface="Meiryo UI" panose="020B0604030504040204" pitchFamily="50" charset="-128"/>
                <a:ea typeface="Meiryo UI" panose="020B0604030504040204" pitchFamily="50" charset="-128"/>
              </a:rPr>
              <a:t>」・「給与・年金以外の</a:t>
            </a:r>
            <a:r>
              <a:rPr kumimoji="1" lang="ja-JP" altLang="en-US" sz="1100" b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所得</a:t>
            </a:r>
            <a:r>
              <a:rPr kumimoji="1" lang="ja-JP" altLang="en-US" sz="1100" b="0">
                <a:latin typeface="Meiryo UI" panose="020B0604030504040204" pitchFamily="50" charset="-128"/>
                <a:ea typeface="Meiryo UI" panose="020B0604030504040204" pitchFamily="50" charset="-128"/>
              </a:rPr>
              <a:t>」があった場合は、あてはまるものすべてに金額を入力してください。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ACB618A2-3A8C-F760-F2F3-44D3DD3E484B}"/>
              </a:ext>
            </a:extLst>
          </xdr:cNvPr>
          <xdr:cNvSpPr/>
        </xdr:nvSpPr>
        <xdr:spPr>
          <a:xfrm>
            <a:off x="354540" y="1901026"/>
            <a:ext cx="537882" cy="268148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50E6-A3EA-409B-9949-A92336C106B5}">
  <dimension ref="A1:BN134"/>
  <sheetViews>
    <sheetView tabSelected="1" view="pageLayout" zoomScaleNormal="50" zoomScaleSheetLayoutView="15" workbookViewId="0">
      <selection activeCell="B5" sqref="B5"/>
    </sheetView>
  </sheetViews>
  <sheetFormatPr defaultColWidth="26.875" defaultRowHeight="15.75" customHeight="1" x14ac:dyDescent="0.15"/>
  <cols>
    <col min="1" max="1" width="14.75" style="1" customWidth="1"/>
    <col min="2" max="3" width="22.875" style="1" customWidth="1"/>
    <col min="4" max="7" width="14.625" style="1" customWidth="1"/>
    <col min="8" max="8" width="25.375" style="1" customWidth="1"/>
    <col min="9" max="11" width="9.5" style="1" hidden="1" customWidth="1"/>
    <col min="12" max="12" width="12.125" style="1" hidden="1" customWidth="1"/>
    <col min="13" max="13" width="14.125" style="1" hidden="1" customWidth="1"/>
    <col min="14" max="18" width="20.75" style="1" hidden="1" customWidth="1"/>
    <col min="19" max="19" width="11.5" style="1" hidden="1" customWidth="1"/>
    <col min="20" max="20" width="12.5" style="1" hidden="1" customWidth="1"/>
    <col min="21" max="21" width="19.75" style="1" hidden="1" customWidth="1"/>
    <col min="22" max="22" width="13.625" style="1" hidden="1" customWidth="1"/>
    <col min="23" max="25" width="11.25" style="1" hidden="1" customWidth="1"/>
    <col min="26" max="26" width="15.25" style="1" hidden="1" customWidth="1"/>
    <col min="27" max="28" width="11.25" style="1" hidden="1" customWidth="1"/>
    <col min="29" max="29" width="12.5" style="1" hidden="1" customWidth="1"/>
    <col min="30" max="30" width="19.75" style="1" hidden="1" customWidth="1"/>
    <col min="31" max="36" width="11.25" style="1" hidden="1" customWidth="1"/>
    <col min="37" max="43" width="9" style="1" hidden="1" customWidth="1"/>
    <col min="44" max="44" width="12.5" style="1" hidden="1" customWidth="1"/>
    <col min="45" max="45" width="19.5" style="1" hidden="1" customWidth="1"/>
    <col min="46" max="51" width="11.25" style="1" hidden="1" customWidth="1"/>
    <col min="52" max="52" width="9.125" style="1" hidden="1" customWidth="1"/>
    <col min="53" max="56" width="9" style="1" hidden="1" customWidth="1"/>
    <col min="57" max="58" width="9" style="1" customWidth="1"/>
    <col min="59" max="16384" width="26.875" style="1"/>
  </cols>
  <sheetData>
    <row r="1" spans="1:29" ht="31.5" customHeight="1" x14ac:dyDescent="0.15">
      <c r="A1" s="1" t="s">
        <v>169</v>
      </c>
      <c r="F1" s="61"/>
      <c r="U1" s="1">
        <v>1</v>
      </c>
    </row>
    <row r="2" spans="1:29" ht="31.5" customHeight="1" x14ac:dyDescent="0.15">
      <c r="F2" s="61"/>
    </row>
    <row r="3" spans="1:29" ht="31.5" customHeight="1" x14ac:dyDescent="0.15">
      <c r="F3" s="61"/>
    </row>
    <row r="4" spans="1:29" ht="22.5" customHeight="1" x14ac:dyDescent="0.15">
      <c r="A4" s="112"/>
      <c r="B4" s="144" t="s">
        <v>109</v>
      </c>
      <c r="C4" s="144" t="s">
        <v>110</v>
      </c>
      <c r="D4" s="144" t="s">
        <v>113</v>
      </c>
      <c r="E4" s="144" t="s">
        <v>111</v>
      </c>
      <c r="F4" s="144" t="s">
        <v>114</v>
      </c>
      <c r="G4" s="144" t="s">
        <v>112</v>
      </c>
      <c r="H4" s="144" t="s">
        <v>145</v>
      </c>
      <c r="I4" s="124" t="s">
        <v>147</v>
      </c>
      <c r="J4" s="125" t="s">
        <v>148</v>
      </c>
      <c r="K4" s="125" t="s">
        <v>149</v>
      </c>
      <c r="L4" s="170" t="s">
        <v>135</v>
      </c>
      <c r="M4" s="170"/>
      <c r="N4" s="171" t="s">
        <v>136</v>
      </c>
      <c r="O4" s="171"/>
      <c r="P4" s="172" t="s">
        <v>137</v>
      </c>
      <c r="Q4" s="172"/>
      <c r="R4" s="107" t="s">
        <v>134</v>
      </c>
      <c r="T4" s="127" t="s">
        <v>133</v>
      </c>
      <c r="U4" s="1">
        <v>2</v>
      </c>
      <c r="V4" s="1" t="s">
        <v>109</v>
      </c>
      <c r="W4" s="1" t="s">
        <v>110</v>
      </c>
      <c r="Z4" s="107" t="s">
        <v>173</v>
      </c>
      <c r="AB4" s="1" t="s">
        <v>110</v>
      </c>
    </row>
    <row r="5" spans="1:29" ht="19.5" customHeight="1" x14ac:dyDescent="0.15">
      <c r="A5" s="144" t="s">
        <v>115</v>
      </c>
      <c r="B5" s="132"/>
      <c r="C5" s="132"/>
      <c r="D5" s="133"/>
      <c r="E5" s="114">
        <f t="shared" ref="E5:E15" si="0">IF(AND(D5&gt;=0,D5&lt;=650999),0,IF(AND(D5&gt;=651000,D5&lt;=1900000),D5-650000,IF(AND(D5&gt;=1900000,D5&lt;=3599999),(ROUNDDOWN(D5/4,-3)*4)*0.7-80000,IF(AND(D5&gt;=3600000,D5&lt;=6599999),(ROUNDDOWN(D5/4,-3)*4)*0.8-440000,IF(AND(D5&gt;=6600000,D5&lt;=8499999),D5*0.9-1100000,IF(D5&gt;=8500000,D5-1950000)*IF(AND(D5&gt;=8500000,D5&lt;=20000000),D5-1950000,IF(D5&gt;=20000001,"計算不可")))))))</f>
        <v>0</v>
      </c>
      <c r="F5" s="133"/>
      <c r="G5" s="134">
        <f>IF(AZ23="",BB23,BC23)</f>
        <v>0</v>
      </c>
      <c r="H5" s="133"/>
      <c r="I5" s="123" t="str">
        <f>IF(OR(C5="65歳以上～74歳以下",C5="75歳以上"),1,"")</f>
        <v/>
      </c>
      <c r="J5" s="123" t="str">
        <f>IF(AND(E5&gt;0,G5&gt;0),1,"")</f>
        <v/>
      </c>
      <c r="K5" s="123" t="str">
        <f>IF(E5+G5&gt;100000,1,"")</f>
        <v/>
      </c>
      <c r="L5" s="123">
        <f>IF(AND(J5=1,K5=1),E5-100000,E5)</f>
        <v>0</v>
      </c>
      <c r="M5" s="99">
        <f>IF(ISBLANK(L5),"",IF(L5&lt;0,0,L5))</f>
        <v>0</v>
      </c>
      <c r="N5" s="99">
        <f>(G5+H5+M5)-430000</f>
        <v>-430000</v>
      </c>
      <c r="O5" s="99">
        <f>IF(ISBLANK(N5),"",IF(N5&lt;0,0,N5))</f>
        <v>0</v>
      </c>
      <c r="P5" s="99">
        <f>IF(I5=1,G5-150000,G5)</f>
        <v>0</v>
      </c>
      <c r="Q5" s="99">
        <f>IF(ISBLANK(P5),"",IF(P5&lt;0,0,P5))</f>
        <v>0</v>
      </c>
      <c r="R5" s="99">
        <f>M5+Q5+H5</f>
        <v>0</v>
      </c>
      <c r="S5" s="1">
        <v>1</v>
      </c>
      <c r="T5" s="127" t="str">
        <f>CONCATENATE(B5,C5)</f>
        <v/>
      </c>
      <c r="U5" s="1">
        <v>3</v>
      </c>
      <c r="Z5" s="107" t="str">
        <f>CONCATENATE(B5,C5)</f>
        <v/>
      </c>
    </row>
    <row r="6" spans="1:29" ht="19.5" customHeight="1" x14ac:dyDescent="0.15">
      <c r="A6" s="144" t="s">
        <v>127</v>
      </c>
      <c r="B6" s="132"/>
      <c r="C6" s="132"/>
      <c r="D6" s="133"/>
      <c r="E6" s="114">
        <f t="shared" si="0"/>
        <v>0</v>
      </c>
      <c r="F6" s="133"/>
      <c r="G6" s="134">
        <f t="shared" ref="G6:G15" si="1">IF(AZ24="",BB24,BC24)</f>
        <v>0</v>
      </c>
      <c r="H6" s="133"/>
      <c r="I6" s="99" t="str">
        <f>IF(OR(C6="65歳以上～74歳以下",C6="75歳以上"),1,"")</f>
        <v/>
      </c>
      <c r="J6" s="99" t="str">
        <f t="shared" ref="J6:J15" si="2">IF(AND(E6&gt;0,G6&gt;0),1,"")</f>
        <v/>
      </c>
      <c r="K6" s="99" t="str">
        <f t="shared" ref="K6:K15" si="3">IF(E6+G6&gt;100000,1,"")</f>
        <v/>
      </c>
      <c r="L6" s="99">
        <f t="shared" ref="L6:L15" si="4">IF(AND(J6=1,K6=1),E6-100000,E6)</f>
        <v>0</v>
      </c>
      <c r="M6" s="99">
        <f t="shared" ref="M6:M15" si="5">IF(ISBLANK(L6),"",IF(L6&lt;0,0,L6))</f>
        <v>0</v>
      </c>
      <c r="N6" s="99">
        <f t="shared" ref="N6:N15" si="6">(G6+H6+M6)-430000</f>
        <v>-430000</v>
      </c>
      <c r="O6" s="99">
        <f t="shared" ref="O6:O15" si="7">IF(ISBLANK(N6),"",IF(N6&lt;0,0,N6))</f>
        <v>0</v>
      </c>
      <c r="P6" s="99">
        <f t="shared" ref="P6:P15" si="8">IF(I6=1,G6-150000,G6)</f>
        <v>0</v>
      </c>
      <c r="Q6" s="99">
        <f t="shared" ref="Q6:Q15" si="9">IF(ISBLANK(P6),"",IF(P6&lt;0,0,P6))</f>
        <v>0</v>
      </c>
      <c r="R6" s="99">
        <f t="shared" ref="R6:R15" si="10">M6+Q6+H6</f>
        <v>0</v>
      </c>
      <c r="S6" s="1">
        <v>2</v>
      </c>
      <c r="T6" s="127" t="str">
        <f t="shared" ref="T6:T15" si="11">CONCATENATE(B6,C6)</f>
        <v/>
      </c>
      <c r="U6" s="1">
        <v>4</v>
      </c>
      <c r="V6" s="1" t="s">
        <v>131</v>
      </c>
      <c r="W6" s="1" t="s">
        <v>116</v>
      </c>
      <c r="Z6" s="107" t="str">
        <f t="shared" ref="Z6:Z15" si="12">CONCATENATE(B6,C6)</f>
        <v/>
      </c>
      <c r="AB6" s="1" t="s">
        <v>116</v>
      </c>
    </row>
    <row r="7" spans="1:29" ht="19.5" customHeight="1" x14ac:dyDescent="0.15">
      <c r="A7" s="144" t="s">
        <v>128</v>
      </c>
      <c r="B7" s="132"/>
      <c r="C7" s="132"/>
      <c r="D7" s="133"/>
      <c r="E7" s="114">
        <f t="shared" si="0"/>
        <v>0</v>
      </c>
      <c r="F7" s="133"/>
      <c r="G7" s="134">
        <f t="shared" si="1"/>
        <v>0</v>
      </c>
      <c r="H7" s="133"/>
      <c r="I7" s="99" t="str">
        <f t="shared" ref="I7:I15" si="13">IF(OR(C7="65歳以上～74歳以下",C7="75歳以上"),1,"")</f>
        <v/>
      </c>
      <c r="J7" s="99" t="str">
        <f t="shared" si="2"/>
        <v/>
      </c>
      <c r="K7" s="99" t="str">
        <f t="shared" si="3"/>
        <v/>
      </c>
      <c r="L7" s="99">
        <f t="shared" si="4"/>
        <v>0</v>
      </c>
      <c r="M7" s="99">
        <f t="shared" si="5"/>
        <v>0</v>
      </c>
      <c r="N7" s="99">
        <f t="shared" si="6"/>
        <v>-430000</v>
      </c>
      <c r="O7" s="99">
        <f t="shared" si="7"/>
        <v>0</v>
      </c>
      <c r="P7" s="99">
        <f t="shared" si="8"/>
        <v>0</v>
      </c>
      <c r="Q7" s="99">
        <f t="shared" si="9"/>
        <v>0</v>
      </c>
      <c r="R7" s="99">
        <f t="shared" si="10"/>
        <v>0</v>
      </c>
      <c r="S7" s="1">
        <v>3</v>
      </c>
      <c r="T7" s="127" t="str">
        <f t="shared" si="11"/>
        <v/>
      </c>
      <c r="U7" s="1">
        <v>5</v>
      </c>
      <c r="V7" s="1" t="s">
        <v>132</v>
      </c>
      <c r="W7" s="1" t="s">
        <v>181</v>
      </c>
      <c r="X7" s="1" t="s">
        <v>116</v>
      </c>
      <c r="Z7" s="107" t="str">
        <f t="shared" si="12"/>
        <v/>
      </c>
      <c r="AC7" s="1" t="s">
        <v>116</v>
      </c>
    </row>
    <row r="8" spans="1:29" ht="19.5" customHeight="1" x14ac:dyDescent="0.15">
      <c r="A8" s="144" t="s">
        <v>129</v>
      </c>
      <c r="B8" s="132"/>
      <c r="C8" s="132"/>
      <c r="D8" s="133"/>
      <c r="E8" s="114">
        <f t="shared" si="0"/>
        <v>0</v>
      </c>
      <c r="F8" s="133"/>
      <c r="G8" s="134">
        <f t="shared" si="1"/>
        <v>0</v>
      </c>
      <c r="H8" s="133"/>
      <c r="I8" s="99" t="str">
        <f t="shared" si="13"/>
        <v/>
      </c>
      <c r="J8" s="99" t="str">
        <f t="shared" si="2"/>
        <v/>
      </c>
      <c r="K8" s="99" t="str">
        <f t="shared" si="3"/>
        <v/>
      </c>
      <c r="L8" s="99">
        <f t="shared" si="4"/>
        <v>0</v>
      </c>
      <c r="M8" s="99">
        <f t="shared" si="5"/>
        <v>0</v>
      </c>
      <c r="N8" s="99">
        <f t="shared" si="6"/>
        <v>-430000</v>
      </c>
      <c r="O8" s="99">
        <f t="shared" si="7"/>
        <v>0</v>
      </c>
      <c r="P8" s="99">
        <f t="shared" si="8"/>
        <v>0</v>
      </c>
      <c r="Q8" s="99">
        <f t="shared" si="9"/>
        <v>0</v>
      </c>
      <c r="R8" s="99">
        <f t="shared" si="10"/>
        <v>0</v>
      </c>
      <c r="S8" s="1">
        <v>4</v>
      </c>
      <c r="T8" s="127" t="str">
        <f t="shared" si="11"/>
        <v/>
      </c>
      <c r="U8" s="1">
        <v>6</v>
      </c>
      <c r="W8" s="1" t="s">
        <v>117</v>
      </c>
      <c r="X8" s="1" t="s">
        <v>117</v>
      </c>
      <c r="Z8" s="107" t="str">
        <f t="shared" si="12"/>
        <v/>
      </c>
      <c r="AB8" s="1" t="s">
        <v>174</v>
      </c>
      <c r="AC8" s="1" t="s">
        <v>174</v>
      </c>
    </row>
    <row r="9" spans="1:29" ht="19.5" customHeight="1" x14ac:dyDescent="0.15">
      <c r="A9" s="144" t="s">
        <v>130</v>
      </c>
      <c r="B9" s="132"/>
      <c r="C9" s="132"/>
      <c r="D9" s="133"/>
      <c r="E9" s="114">
        <f t="shared" si="0"/>
        <v>0</v>
      </c>
      <c r="F9" s="133"/>
      <c r="G9" s="134">
        <f t="shared" si="1"/>
        <v>0</v>
      </c>
      <c r="H9" s="133"/>
      <c r="I9" s="99" t="str">
        <f t="shared" si="13"/>
        <v/>
      </c>
      <c r="J9" s="99" t="str">
        <f t="shared" si="2"/>
        <v/>
      </c>
      <c r="K9" s="99" t="str">
        <f t="shared" si="3"/>
        <v/>
      </c>
      <c r="L9" s="99">
        <f t="shared" si="4"/>
        <v>0</v>
      </c>
      <c r="M9" s="99">
        <f t="shared" si="5"/>
        <v>0</v>
      </c>
      <c r="N9" s="99">
        <f t="shared" si="6"/>
        <v>-430000</v>
      </c>
      <c r="O9" s="99">
        <f t="shared" si="7"/>
        <v>0</v>
      </c>
      <c r="P9" s="99">
        <f t="shared" si="8"/>
        <v>0</v>
      </c>
      <c r="Q9" s="99">
        <f t="shared" si="9"/>
        <v>0</v>
      </c>
      <c r="R9" s="99">
        <f t="shared" si="10"/>
        <v>0</v>
      </c>
      <c r="S9" s="1">
        <v>5</v>
      </c>
      <c r="T9" s="127" t="str">
        <f t="shared" si="11"/>
        <v/>
      </c>
      <c r="U9" s="1">
        <v>7</v>
      </c>
      <c r="W9" s="1" t="s">
        <v>118</v>
      </c>
      <c r="X9" s="1" t="s">
        <v>118</v>
      </c>
      <c r="Z9" s="107" t="str">
        <f t="shared" si="12"/>
        <v/>
      </c>
      <c r="AB9" s="1" t="s">
        <v>175</v>
      </c>
      <c r="AC9" s="1" t="s">
        <v>175</v>
      </c>
    </row>
    <row r="10" spans="1:29" ht="19.5" customHeight="1" x14ac:dyDescent="0.15">
      <c r="A10" s="144" t="s">
        <v>150</v>
      </c>
      <c r="B10" s="132"/>
      <c r="C10" s="132"/>
      <c r="D10" s="133"/>
      <c r="E10" s="114">
        <f t="shared" si="0"/>
        <v>0</v>
      </c>
      <c r="F10" s="133"/>
      <c r="G10" s="134">
        <f t="shared" si="1"/>
        <v>0</v>
      </c>
      <c r="H10" s="133"/>
      <c r="I10" s="99" t="str">
        <f t="shared" si="13"/>
        <v/>
      </c>
      <c r="J10" s="99" t="str">
        <f t="shared" si="2"/>
        <v/>
      </c>
      <c r="K10" s="99" t="str">
        <f t="shared" si="3"/>
        <v/>
      </c>
      <c r="L10" s="99">
        <f t="shared" si="4"/>
        <v>0</v>
      </c>
      <c r="M10" s="99">
        <f t="shared" si="5"/>
        <v>0</v>
      </c>
      <c r="N10" s="99">
        <f t="shared" si="6"/>
        <v>-430000</v>
      </c>
      <c r="O10" s="99">
        <f t="shared" si="7"/>
        <v>0</v>
      </c>
      <c r="P10" s="99">
        <f t="shared" si="8"/>
        <v>0</v>
      </c>
      <c r="Q10" s="99">
        <f t="shared" si="9"/>
        <v>0</v>
      </c>
      <c r="R10" s="99">
        <f t="shared" si="10"/>
        <v>0</v>
      </c>
      <c r="S10" s="1">
        <v>6</v>
      </c>
      <c r="T10" s="127" t="str">
        <f t="shared" si="11"/>
        <v/>
      </c>
      <c r="U10" s="1">
        <v>8</v>
      </c>
      <c r="W10" s="1" t="s">
        <v>119</v>
      </c>
      <c r="X10" s="1" t="s">
        <v>119</v>
      </c>
      <c r="Z10" s="107" t="str">
        <f t="shared" si="12"/>
        <v/>
      </c>
      <c r="AB10" s="1" t="s">
        <v>118</v>
      </c>
      <c r="AC10" s="1" t="s">
        <v>118</v>
      </c>
    </row>
    <row r="11" spans="1:29" ht="19.5" customHeight="1" x14ac:dyDescent="0.15">
      <c r="A11" s="144" t="s">
        <v>151</v>
      </c>
      <c r="B11" s="132"/>
      <c r="C11" s="132"/>
      <c r="D11" s="133"/>
      <c r="E11" s="114">
        <f t="shared" si="0"/>
        <v>0</v>
      </c>
      <c r="F11" s="133"/>
      <c r="G11" s="134">
        <f t="shared" si="1"/>
        <v>0</v>
      </c>
      <c r="H11" s="133"/>
      <c r="I11" s="99" t="str">
        <f t="shared" si="13"/>
        <v/>
      </c>
      <c r="J11" s="99" t="str">
        <f t="shared" si="2"/>
        <v/>
      </c>
      <c r="K11" s="99" t="str">
        <f t="shared" si="3"/>
        <v/>
      </c>
      <c r="L11" s="99">
        <f t="shared" si="4"/>
        <v>0</v>
      </c>
      <c r="M11" s="99">
        <f t="shared" si="5"/>
        <v>0</v>
      </c>
      <c r="N11" s="99">
        <f t="shared" si="6"/>
        <v>-430000</v>
      </c>
      <c r="O11" s="99">
        <f t="shared" si="7"/>
        <v>0</v>
      </c>
      <c r="P11" s="99">
        <f t="shared" si="8"/>
        <v>0</v>
      </c>
      <c r="Q11" s="99">
        <f t="shared" si="9"/>
        <v>0</v>
      </c>
      <c r="R11" s="99">
        <f t="shared" si="10"/>
        <v>0</v>
      </c>
      <c r="S11" s="1">
        <v>7</v>
      </c>
      <c r="T11" s="127" t="str">
        <f t="shared" si="11"/>
        <v/>
      </c>
      <c r="U11" s="1">
        <v>9</v>
      </c>
      <c r="W11" s="1" t="s">
        <v>120</v>
      </c>
      <c r="X11" s="1" t="s">
        <v>120</v>
      </c>
      <c r="Z11" s="107" t="str">
        <f t="shared" si="12"/>
        <v/>
      </c>
      <c r="AB11" s="1" t="s">
        <v>119</v>
      </c>
      <c r="AC11" s="1" t="s">
        <v>119</v>
      </c>
    </row>
    <row r="12" spans="1:29" ht="19.5" customHeight="1" x14ac:dyDescent="0.15">
      <c r="A12" s="144" t="s">
        <v>152</v>
      </c>
      <c r="B12" s="132"/>
      <c r="C12" s="132"/>
      <c r="D12" s="133"/>
      <c r="E12" s="114">
        <f t="shared" si="0"/>
        <v>0</v>
      </c>
      <c r="F12" s="133"/>
      <c r="G12" s="134">
        <f t="shared" si="1"/>
        <v>0</v>
      </c>
      <c r="H12" s="133"/>
      <c r="I12" s="99" t="str">
        <f t="shared" si="13"/>
        <v/>
      </c>
      <c r="J12" s="99" t="str">
        <f t="shared" si="2"/>
        <v/>
      </c>
      <c r="K12" s="99" t="str">
        <f t="shared" si="3"/>
        <v/>
      </c>
      <c r="L12" s="99">
        <f t="shared" si="4"/>
        <v>0</v>
      </c>
      <c r="M12" s="99">
        <f t="shared" si="5"/>
        <v>0</v>
      </c>
      <c r="N12" s="99">
        <f t="shared" si="6"/>
        <v>-430000</v>
      </c>
      <c r="O12" s="99">
        <f t="shared" si="7"/>
        <v>0</v>
      </c>
      <c r="P12" s="99">
        <f t="shared" si="8"/>
        <v>0</v>
      </c>
      <c r="Q12" s="99">
        <f t="shared" si="9"/>
        <v>0</v>
      </c>
      <c r="R12" s="99">
        <f t="shared" si="10"/>
        <v>0</v>
      </c>
      <c r="S12" s="1">
        <v>8</v>
      </c>
      <c r="T12" s="127" t="str">
        <f t="shared" si="11"/>
        <v/>
      </c>
      <c r="Z12" s="107" t="str">
        <f t="shared" si="12"/>
        <v/>
      </c>
      <c r="AB12" s="1" t="s">
        <v>120</v>
      </c>
      <c r="AC12" s="1" t="s">
        <v>120</v>
      </c>
    </row>
    <row r="13" spans="1:29" ht="19.5" customHeight="1" x14ac:dyDescent="0.15">
      <c r="A13" s="144" t="s">
        <v>153</v>
      </c>
      <c r="B13" s="132"/>
      <c r="C13" s="132"/>
      <c r="D13" s="133"/>
      <c r="E13" s="114">
        <f t="shared" si="0"/>
        <v>0</v>
      </c>
      <c r="F13" s="133"/>
      <c r="G13" s="134">
        <f t="shared" si="1"/>
        <v>0</v>
      </c>
      <c r="H13" s="133"/>
      <c r="I13" s="99" t="str">
        <f t="shared" si="13"/>
        <v/>
      </c>
      <c r="J13" s="99" t="str">
        <f t="shared" si="2"/>
        <v/>
      </c>
      <c r="K13" s="99" t="str">
        <f t="shared" si="3"/>
        <v/>
      </c>
      <c r="L13" s="99">
        <f t="shared" si="4"/>
        <v>0</v>
      </c>
      <c r="M13" s="99">
        <f t="shared" si="5"/>
        <v>0</v>
      </c>
      <c r="N13" s="99">
        <f t="shared" si="6"/>
        <v>-430000</v>
      </c>
      <c r="O13" s="99">
        <f t="shared" si="7"/>
        <v>0</v>
      </c>
      <c r="P13" s="99">
        <f t="shared" si="8"/>
        <v>0</v>
      </c>
      <c r="Q13" s="99">
        <f t="shared" si="9"/>
        <v>0</v>
      </c>
      <c r="R13" s="99">
        <f t="shared" si="10"/>
        <v>0</v>
      </c>
      <c r="S13" s="1">
        <v>9</v>
      </c>
      <c r="T13" s="127" t="str">
        <f t="shared" si="11"/>
        <v/>
      </c>
      <c r="Z13" s="107" t="str">
        <f t="shared" si="12"/>
        <v/>
      </c>
    </row>
    <row r="14" spans="1:29" ht="19.5" customHeight="1" x14ac:dyDescent="0.15">
      <c r="A14" s="144" t="s">
        <v>161</v>
      </c>
      <c r="B14" s="132"/>
      <c r="C14" s="132"/>
      <c r="D14" s="133"/>
      <c r="E14" s="114">
        <f t="shared" si="0"/>
        <v>0</v>
      </c>
      <c r="F14" s="133"/>
      <c r="G14" s="134">
        <f t="shared" si="1"/>
        <v>0</v>
      </c>
      <c r="H14" s="133"/>
      <c r="I14" s="99" t="str">
        <f t="shared" si="13"/>
        <v/>
      </c>
      <c r="J14" s="99" t="str">
        <f t="shared" si="2"/>
        <v/>
      </c>
      <c r="K14" s="99" t="str">
        <f t="shared" si="3"/>
        <v/>
      </c>
      <c r="L14" s="99">
        <f t="shared" si="4"/>
        <v>0</v>
      </c>
      <c r="M14" s="99">
        <f t="shared" si="5"/>
        <v>0</v>
      </c>
      <c r="N14" s="99">
        <f t="shared" si="6"/>
        <v>-430000</v>
      </c>
      <c r="O14" s="99">
        <f t="shared" si="7"/>
        <v>0</v>
      </c>
      <c r="P14" s="99">
        <f t="shared" si="8"/>
        <v>0</v>
      </c>
      <c r="Q14" s="99">
        <f t="shared" si="9"/>
        <v>0</v>
      </c>
      <c r="R14" s="99">
        <f t="shared" si="10"/>
        <v>0</v>
      </c>
      <c r="S14" s="1">
        <v>10</v>
      </c>
      <c r="T14" s="127" t="str">
        <f t="shared" si="11"/>
        <v/>
      </c>
      <c r="Z14" s="107" t="str">
        <f t="shared" si="12"/>
        <v/>
      </c>
    </row>
    <row r="15" spans="1:29" ht="19.5" customHeight="1" x14ac:dyDescent="0.15">
      <c r="A15" s="144" t="s">
        <v>154</v>
      </c>
      <c r="B15" s="132"/>
      <c r="C15" s="132"/>
      <c r="D15" s="133"/>
      <c r="E15" s="114">
        <f t="shared" si="0"/>
        <v>0</v>
      </c>
      <c r="F15" s="133"/>
      <c r="G15" s="134">
        <f t="shared" si="1"/>
        <v>0</v>
      </c>
      <c r="H15" s="133"/>
      <c r="I15" s="99" t="str">
        <f t="shared" si="13"/>
        <v/>
      </c>
      <c r="J15" s="99" t="str">
        <f t="shared" si="2"/>
        <v/>
      </c>
      <c r="K15" s="99" t="str">
        <f t="shared" si="3"/>
        <v/>
      </c>
      <c r="L15" s="99">
        <f t="shared" si="4"/>
        <v>0</v>
      </c>
      <c r="M15" s="99">
        <f t="shared" si="5"/>
        <v>0</v>
      </c>
      <c r="N15" s="99">
        <f t="shared" si="6"/>
        <v>-430000</v>
      </c>
      <c r="O15" s="99">
        <f t="shared" si="7"/>
        <v>0</v>
      </c>
      <c r="P15" s="99">
        <f t="shared" si="8"/>
        <v>0</v>
      </c>
      <c r="Q15" s="99">
        <f t="shared" si="9"/>
        <v>0</v>
      </c>
      <c r="R15" s="99">
        <f t="shared" si="10"/>
        <v>0</v>
      </c>
      <c r="S15" s="1">
        <v>11</v>
      </c>
      <c r="T15" s="127" t="str">
        <f t="shared" si="11"/>
        <v/>
      </c>
      <c r="Z15" s="107" t="str">
        <f t="shared" si="12"/>
        <v/>
      </c>
    </row>
    <row r="16" spans="1:29" ht="24.75" customHeight="1" x14ac:dyDescent="0.15">
      <c r="A16" s="108"/>
      <c r="B16" s="108"/>
      <c r="C16" s="108"/>
      <c r="D16" s="109"/>
      <c r="E16" s="109"/>
      <c r="F16" s="109"/>
      <c r="G16" s="109"/>
      <c r="H16" s="115" t="s">
        <v>146</v>
      </c>
      <c r="I16" s="109"/>
      <c r="J16" s="116"/>
      <c r="K16" s="116"/>
      <c r="L16" s="95"/>
      <c r="M16" s="95"/>
      <c r="N16" s="95">
        <f>SUM(N5:N15)</f>
        <v>-4730000</v>
      </c>
      <c r="O16" s="95">
        <f>SUM(O5:O15)</f>
        <v>0</v>
      </c>
      <c r="P16" s="95">
        <f>SUM(P5:P15)</f>
        <v>0</v>
      </c>
      <c r="Q16" s="95"/>
      <c r="R16" s="95">
        <f>SUM(R5:R15)</f>
        <v>0</v>
      </c>
      <c r="T16" s="128">
        <f>COUNTIF(T5:T15,U16)</f>
        <v>0</v>
      </c>
      <c r="U16" s="1" t="s">
        <v>182</v>
      </c>
      <c r="Z16" s="128">
        <f>COUNTIF(Z5:Z15,AA16)+COUNTIF(Z5:Z15,AA17)+COUNTIF(Z5:Z15,AA18)+COUNTIF(Z5:Z15,AA19)</f>
        <v>0</v>
      </c>
      <c r="AA16" s="1" t="s">
        <v>183</v>
      </c>
    </row>
    <row r="17" spans="1:55" ht="35.25" customHeight="1" x14ac:dyDescent="0.15">
      <c r="C17" s="152"/>
      <c r="D17" s="153" t="s">
        <v>141</v>
      </c>
      <c r="E17" s="153" t="s">
        <v>142</v>
      </c>
      <c r="F17" s="153" t="s">
        <v>143</v>
      </c>
      <c r="G17" s="153" t="s">
        <v>170</v>
      </c>
      <c r="L17" s="94"/>
      <c r="M17" s="94"/>
      <c r="N17" s="94"/>
      <c r="O17" s="94"/>
      <c r="P17" s="94"/>
      <c r="Q17" s="94"/>
      <c r="R17" s="94"/>
      <c r="AA17" s="1" t="s">
        <v>184</v>
      </c>
    </row>
    <row r="18" spans="1:55" ht="35.25" customHeight="1" thickBot="1" x14ac:dyDescent="0.2">
      <c r="C18" s="153" t="s">
        <v>138</v>
      </c>
      <c r="D18" s="135">
        <f>SUM(C64:M64)</f>
        <v>0</v>
      </c>
      <c r="E18" s="135">
        <f>SUM(R64:AB64)</f>
        <v>0</v>
      </c>
      <c r="F18" s="135">
        <f>SUM(AG64:AQ64)</f>
        <v>0</v>
      </c>
      <c r="G18" s="135">
        <f>SUM(AV64:BF64)</f>
        <v>0</v>
      </c>
      <c r="AA18" s="1" t="s">
        <v>185</v>
      </c>
    </row>
    <row r="19" spans="1:55" ht="35.25" customHeight="1" x14ac:dyDescent="0.15">
      <c r="C19" s="153" t="s">
        <v>139</v>
      </c>
      <c r="D19" s="135">
        <f>SUM(C66:M66)</f>
        <v>0</v>
      </c>
      <c r="E19" s="135">
        <f>SUM(R66:AB66)</f>
        <v>0</v>
      </c>
      <c r="F19" s="135">
        <f>SUM(AG66:AQ66)</f>
        <v>0</v>
      </c>
      <c r="G19" s="135">
        <f>SUM(AV65:BF65)+SUM(AV66:BF66)</f>
        <v>0</v>
      </c>
      <c r="AA19" s="1" t="s">
        <v>186</v>
      </c>
      <c r="AZ19" s="176" t="s">
        <v>121</v>
      </c>
      <c r="BA19" s="177"/>
      <c r="BB19" s="90" t="s">
        <v>122</v>
      </c>
    </row>
    <row r="20" spans="1:55" ht="35.25" customHeight="1" thickBot="1" x14ac:dyDescent="0.2">
      <c r="C20" s="154" t="s">
        <v>140</v>
      </c>
      <c r="D20" s="136">
        <f>C69-C68</f>
        <v>0</v>
      </c>
      <c r="E20" s="136">
        <f>R69-R68</f>
        <v>0</v>
      </c>
      <c r="F20" s="136">
        <f>AG69-AG68</f>
        <v>0</v>
      </c>
      <c r="G20" s="136">
        <f>AV69-AV68</f>
        <v>0</v>
      </c>
      <c r="AZ20" s="178"/>
      <c r="BA20" s="179"/>
      <c r="BB20" s="91">
        <f>IF(AND(D5&gt;=0,D5&lt;=650999),0,IF(AND(D5&gt;=651000,D5&lt;=1900000),D5-650000,IF(AND(D5&gt;=1900000,D5&lt;=3599999),(ROUNDDOWN(D5/4,-3)*4)*0.7-80000,IF(AND(D5&gt;=3600000,D5&lt;=6599999),(ROUNDDOWN(D5/4,-3)*4)*0.8-440000,IF(AND(D5&gt;=6600000,D5&lt;=8499999),D5*0.9-1100000,IF(D5&gt;=8500000,D5-1950000)*IF(AND(D5&gt;=8500000,D5&lt;=20000000),D5-1950000,IF(D5&gt;=20000001,"計算不可")))))))</f>
        <v>0</v>
      </c>
    </row>
    <row r="21" spans="1:55" ht="35.25" customHeight="1" thickTop="1" thickBot="1" x14ac:dyDescent="0.2">
      <c r="C21" s="156" t="s">
        <v>187</v>
      </c>
      <c r="D21" s="140">
        <f>IF(SUM(D18:D20)&gt;670000,670000,ROUNDDOWN(SUM(D18:D20),-2))</f>
        <v>0</v>
      </c>
      <c r="E21" s="140">
        <f>IF(SUM(E18:E20)&gt;260000,260000,ROUNDDOWN(SUM(E18:E20),-2))</f>
        <v>0</v>
      </c>
      <c r="F21" s="140">
        <f>IF(SUM(F18:F20)&gt;170000,170000,ROUNDDOWN(SUM(F18:F20),-2))</f>
        <v>0</v>
      </c>
      <c r="G21" s="140">
        <f>IF(SUM(G18:G20)&gt;30000,30000,ROUNDDOWN(SUM(G18:G20),-2))</f>
        <v>0</v>
      </c>
    </row>
    <row r="22" spans="1:55" ht="53.25" customHeight="1" thickBot="1" x14ac:dyDescent="0.2">
      <c r="C22" s="155" t="s">
        <v>144</v>
      </c>
      <c r="D22" s="180">
        <f>SUM(D21:G21)</f>
        <v>0</v>
      </c>
      <c r="E22" s="181"/>
      <c r="F22" s="181"/>
      <c r="G22" s="182"/>
      <c r="AZ22" s="92" t="s">
        <v>123</v>
      </c>
      <c r="BA22" s="92" t="s">
        <v>124</v>
      </c>
      <c r="BB22" s="93" t="s">
        <v>125</v>
      </c>
      <c r="BC22" s="93" t="s">
        <v>126</v>
      </c>
    </row>
    <row r="23" spans="1:55" ht="21" customHeight="1" x14ac:dyDescent="0.15">
      <c r="F23" s="61"/>
      <c r="AZ23" s="96" t="str">
        <f t="shared" ref="AZ23:AZ30" si="14">IF(OR(C5=$W$10,C5=$W$11),"1","")</f>
        <v/>
      </c>
      <c r="BA23" s="97">
        <f t="shared" ref="BA23:BA30" si="15">F5</f>
        <v>0</v>
      </c>
      <c r="BB23" s="98">
        <f>IF(AZ23="",IF(AND(BA23&gt;=0,BA23&lt;=600000),0,IF(AND(BA23&gt;=600001,BA23&lt;=1299999),BA23-600000,IF(AND(BA23&gt;=1300000,BA23&lt;=4099999),BA23*0.75-275000,IF(AND(BA23&gt;=5000000,BA23&lt;=7699999),BA23*0.85-685000,IF(AND(BA23&gt;=8000000,BA23&lt;=9999999),BA23*0.95-1455000,IF(AND(BA23&gt;=0,BA23&lt;=19999999),BA23*1-1955000,"計算不可")))))),0)</f>
        <v>0</v>
      </c>
      <c r="BC23" s="98">
        <f>IF(AZ23="1",IF(AND(BA23&gt;=0,BA23&lt;=1100000),0,IF(AND(BA23&gt;=1100001,BA23&lt;=3299999),BA23-1100000,IF(AND(BA23&gt;=3300000,BA23&lt;=4099999),BA23*0.75-275000,IF(AND(BA23&gt;=4100000,BA23&lt;=7699999),BA23*0.85-685000,IF(AND(BA23&gt;=7700000,BA23&lt;=9999999),BA23*0.95-1455000,IF(AND(BA23&gt;=0,BA23&lt;=19999999),BA23*1-1955000,"計算不可")))))),0)</f>
        <v>0</v>
      </c>
    </row>
    <row r="24" spans="1:55" hidden="1" x14ac:dyDescent="0.15">
      <c r="F24" s="61"/>
      <c r="AZ24" s="96" t="str">
        <f t="shared" si="14"/>
        <v/>
      </c>
      <c r="BA24" s="97">
        <f t="shared" si="15"/>
        <v>0</v>
      </c>
      <c r="BB24" s="98">
        <f t="shared" ref="BB24:BB33" si="16">IF(AZ24="",IF(AND(BA24&gt;=0,BA24&lt;=600000),0,IF(AND(BA24&gt;=600001,BA24&lt;=1299999),BA24-600000,IF(AND(BA24&gt;=1300000,BA24&lt;=4099999),BA24*0.75-275000,IF(AND(BA24&gt;=5000000,BA24&lt;=7699999),BA24*0.85-685000,IF(AND(BA24&gt;=8000000,BA24&lt;=9999999),BA24*0.95-1455000,IF(AND(BA24&gt;=0,BA24&lt;=19999999),BA24*1-1955000,"計算不可")))))),0)</f>
        <v>0</v>
      </c>
      <c r="BC24" s="98">
        <f t="shared" ref="BC24:BC33" si="17">IF(AZ24="1",IF(AND(BA24&gt;=0,BA24&lt;=1100000),0,IF(AND(BA24&gt;=1100001,BA24&lt;=3299999),BA24-1100000,IF(AND(BA24&gt;=3300000,BA24&lt;=4099999),BA24*0.75-275000,IF(AND(BA24&gt;=4100000,BA24&lt;=7699999),BA24*0.85-685000,IF(AND(BA24&gt;=7700000,BA24&lt;=9999999),BA24*0.95-1455000,IF(AND(BA24&gt;=0,BA24&lt;=19999999),BA24*1-1955000,"計算不可")))))),0)</f>
        <v>0</v>
      </c>
    </row>
    <row r="25" spans="1:55" hidden="1" x14ac:dyDescent="0.15">
      <c r="F25" s="61"/>
      <c r="L25" s="1">
        <v>1</v>
      </c>
      <c r="AZ25" s="96" t="str">
        <f t="shared" si="14"/>
        <v/>
      </c>
      <c r="BA25" s="97">
        <f t="shared" si="15"/>
        <v>0</v>
      </c>
      <c r="BB25" s="98">
        <f t="shared" si="16"/>
        <v>0</v>
      </c>
      <c r="BC25" s="98">
        <f t="shared" si="17"/>
        <v>0</v>
      </c>
    </row>
    <row r="26" spans="1:55" hidden="1" x14ac:dyDescent="0.15">
      <c r="F26" s="61"/>
      <c r="L26" s="1">
        <v>2</v>
      </c>
      <c r="AZ26" s="96" t="str">
        <f t="shared" si="14"/>
        <v/>
      </c>
      <c r="BA26" s="97">
        <f t="shared" si="15"/>
        <v>0</v>
      </c>
      <c r="BB26" s="98">
        <f t="shared" si="16"/>
        <v>0</v>
      </c>
      <c r="BC26" s="98">
        <f t="shared" si="17"/>
        <v>0</v>
      </c>
    </row>
    <row r="27" spans="1:55" hidden="1" x14ac:dyDescent="0.15">
      <c r="F27" s="61"/>
      <c r="L27" s="1">
        <v>3</v>
      </c>
      <c r="AZ27" s="96" t="str">
        <f t="shared" si="14"/>
        <v/>
      </c>
      <c r="BA27" s="97">
        <f t="shared" si="15"/>
        <v>0</v>
      </c>
      <c r="BB27" s="98">
        <f t="shared" si="16"/>
        <v>0</v>
      </c>
      <c r="BC27" s="98">
        <f t="shared" si="17"/>
        <v>0</v>
      </c>
    </row>
    <row r="28" spans="1:55" hidden="1" x14ac:dyDescent="0.15">
      <c r="F28" s="61"/>
      <c r="L28" s="1">
        <v>4</v>
      </c>
      <c r="AZ28" s="96" t="str">
        <f t="shared" si="14"/>
        <v/>
      </c>
      <c r="BA28" s="97">
        <f t="shared" si="15"/>
        <v>0</v>
      </c>
      <c r="BB28" s="98">
        <f t="shared" si="16"/>
        <v>0</v>
      </c>
      <c r="BC28" s="98">
        <f t="shared" si="17"/>
        <v>0</v>
      </c>
    </row>
    <row r="29" spans="1:55" hidden="1" x14ac:dyDescent="0.15">
      <c r="F29" s="61"/>
      <c r="L29" s="1">
        <v>5</v>
      </c>
      <c r="AZ29" s="96" t="str">
        <f t="shared" si="14"/>
        <v/>
      </c>
      <c r="BA29" s="97">
        <f t="shared" si="15"/>
        <v>0</v>
      </c>
      <c r="BB29" s="98">
        <f t="shared" si="16"/>
        <v>0</v>
      </c>
      <c r="BC29" s="98">
        <f t="shared" si="17"/>
        <v>0</v>
      </c>
    </row>
    <row r="30" spans="1:55" hidden="1" x14ac:dyDescent="0.15">
      <c r="F30" s="61"/>
      <c r="AZ30" s="96" t="str">
        <f t="shared" si="14"/>
        <v/>
      </c>
      <c r="BA30" s="97">
        <f t="shared" si="15"/>
        <v>0</v>
      </c>
      <c r="BB30" s="98">
        <f t="shared" si="16"/>
        <v>0</v>
      </c>
      <c r="BC30" s="98">
        <f t="shared" si="17"/>
        <v>0</v>
      </c>
    </row>
    <row r="31" spans="1:55" ht="16.5" hidden="1" x14ac:dyDescent="0.15">
      <c r="A31" s="173"/>
      <c r="B31" s="17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U31" s="3"/>
      <c r="V31" s="3"/>
      <c r="W31" s="3"/>
      <c r="X31" s="3"/>
      <c r="Y31" s="3"/>
      <c r="AZ31" s="96" t="str">
        <f>IF(OR(C13=$W$10,C13=$W$11),"1","")</f>
        <v/>
      </c>
      <c r="BA31" s="97">
        <f>F13</f>
        <v>0</v>
      </c>
      <c r="BB31" s="98">
        <f t="shared" si="16"/>
        <v>0</v>
      </c>
      <c r="BC31" s="98">
        <f t="shared" si="17"/>
        <v>0</v>
      </c>
    </row>
    <row r="32" spans="1:55" ht="16.5" hidden="1" x14ac:dyDescent="0.15">
      <c r="A32" s="102"/>
      <c r="B32" s="103"/>
      <c r="C32" s="3"/>
      <c r="D32" s="5" t="s">
        <v>64</v>
      </c>
      <c r="E32" s="88">
        <f>IF(F37=0,D37,(F37-H37)*J37+D37)</f>
        <v>430000</v>
      </c>
      <c r="F32" s="174" t="s">
        <v>108</v>
      </c>
      <c r="G32" s="17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Z32" s="96" t="str">
        <f>IF(OR(C14=$W$10,C14=$W$11),"1","")</f>
        <v/>
      </c>
      <c r="BA32" s="97">
        <f>F14</f>
        <v>0</v>
      </c>
      <c r="BB32" s="98">
        <f t="shared" si="16"/>
        <v>0</v>
      </c>
      <c r="BC32" s="98">
        <f t="shared" si="17"/>
        <v>0</v>
      </c>
    </row>
    <row r="33" spans="1:55" ht="17.25" hidden="1" thickBot="1" x14ac:dyDescent="0.2">
      <c r="A33" s="104"/>
      <c r="B33" s="105"/>
      <c r="C33" s="3"/>
      <c r="D33" s="5" t="s">
        <v>65</v>
      </c>
      <c r="E33" s="89">
        <f>IF(F38&lt;1,N38*L38+D38,(F38-H38)*J38+D38+O38)</f>
        <v>430000</v>
      </c>
      <c r="F33" s="174" t="s">
        <v>108</v>
      </c>
      <c r="G33" s="17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Z33" s="96" t="str">
        <f>IF(OR(C15=$W$10,C15=$W$11),"1","")</f>
        <v/>
      </c>
      <c r="BA33" s="97">
        <f>F15</f>
        <v>0</v>
      </c>
      <c r="BB33" s="98">
        <f t="shared" si="16"/>
        <v>0</v>
      </c>
      <c r="BC33" s="98">
        <f t="shared" si="17"/>
        <v>0</v>
      </c>
    </row>
    <row r="34" spans="1:55" ht="16.5" hidden="1" x14ac:dyDescent="0.15">
      <c r="A34" s="54"/>
      <c r="B34" s="55"/>
      <c r="C34" s="3"/>
      <c r="D34" s="5" t="s">
        <v>66</v>
      </c>
      <c r="E34" s="89">
        <f>IF(F39&lt;1,N39*L39+D39,(F39-H39)*J39+D39+O39)</f>
        <v>430000</v>
      </c>
      <c r="F34" s="174" t="s">
        <v>108</v>
      </c>
      <c r="G34" s="17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Z34" s="4"/>
      <c r="BA34" s="4" t="s">
        <v>90</v>
      </c>
    </row>
    <row r="35" spans="1:55" ht="33" hidden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Z35" s="6" t="s">
        <v>91</v>
      </c>
      <c r="BA35" s="5">
        <f>COUNTIF(B5:B15,"加入する")</f>
        <v>0</v>
      </c>
    </row>
    <row r="36" spans="1:55" ht="49.5" hidden="1" x14ac:dyDescent="0.15">
      <c r="A36" s="3"/>
      <c r="B36" s="3"/>
      <c r="C36" s="3"/>
      <c r="D36" s="3"/>
      <c r="E36" s="3"/>
      <c r="F36" s="7" t="s">
        <v>92</v>
      </c>
      <c r="G36" s="3"/>
      <c r="H36" s="3"/>
      <c r="I36" s="3"/>
      <c r="J36" s="3"/>
      <c r="K36" s="3"/>
      <c r="L36" s="3"/>
      <c r="M36" s="3"/>
      <c r="N36" s="6" t="s">
        <v>91</v>
      </c>
      <c r="O36" s="3"/>
      <c r="P36" s="3"/>
      <c r="Q36" s="3"/>
      <c r="R36" s="3"/>
      <c r="S36" s="3"/>
      <c r="T36" s="3"/>
      <c r="U36" s="3"/>
      <c r="V36" s="3"/>
      <c r="W36" s="3"/>
      <c r="Y36" s="3"/>
      <c r="AZ36" s="7" t="s">
        <v>92</v>
      </c>
      <c r="BA36" s="106">
        <f>COUNTIFS(D5:D15,"&gt;550000")+COUNTIFS(C5:C15,"40歳以上～64歳以下",F5:F15,"&gt;600000")+COUNTIFS(C5:C15,"小学生～39歳以下",F5:F15,"&gt;600000")+COUNTIFS(C5:C15,"65歳以上～74歳以下",F5:F15,"&gt;1250000")-COUNTIFS(C5:C15,"40歳以上～64歳以下",F5:F15,"&gt;600000",D5:D15,"&gt;550000")-COUNTIFS(C5:C15,"小学生～39歳以下",F5:F15,"&gt;600000",D5:D15,"&gt;550000")-COUNTIFS(C5:C15,"65歳以上～74歳以下",F5:F15,"&gt;1250000",D5:D15,"&gt;550000")</f>
        <v>0</v>
      </c>
    </row>
    <row r="37" spans="1:55" ht="16.5" hidden="1" x14ac:dyDescent="0.15">
      <c r="A37" s="3"/>
      <c r="B37" s="3"/>
      <c r="C37" s="3">
        <v>7</v>
      </c>
      <c r="D37" s="87">
        <v>430000</v>
      </c>
      <c r="E37" s="122" t="s">
        <v>93</v>
      </c>
      <c r="F37" s="117">
        <f>BA36</f>
        <v>0</v>
      </c>
      <c r="G37" s="122" t="s">
        <v>94</v>
      </c>
      <c r="H37" s="3">
        <v>1</v>
      </c>
      <c r="I37" s="3" t="s">
        <v>0</v>
      </c>
      <c r="J37" s="3">
        <v>100000</v>
      </c>
      <c r="K37" s="3" t="s">
        <v>1</v>
      </c>
      <c r="L37" s="126" t="s">
        <v>162</v>
      </c>
      <c r="M37" s="3"/>
      <c r="O37" s="3"/>
    </row>
    <row r="38" spans="1:55" ht="16.5" hidden="1" x14ac:dyDescent="0.15">
      <c r="A38" s="3"/>
      <c r="B38" s="3"/>
      <c r="C38" s="3">
        <v>5</v>
      </c>
      <c r="D38" s="87">
        <v>430000</v>
      </c>
      <c r="E38" s="122" t="s">
        <v>95</v>
      </c>
      <c r="F38" s="8">
        <f>BA36</f>
        <v>0</v>
      </c>
      <c r="G38" s="122" t="s">
        <v>94</v>
      </c>
      <c r="H38" s="3">
        <v>1</v>
      </c>
      <c r="I38" s="3" t="s">
        <v>0</v>
      </c>
      <c r="J38" s="3">
        <v>100000</v>
      </c>
      <c r="K38" s="3" t="s">
        <v>95</v>
      </c>
      <c r="L38" s="139">
        <v>310000</v>
      </c>
      <c r="M38" s="3" t="s">
        <v>0</v>
      </c>
      <c r="N38" s="8">
        <f>BA35</f>
        <v>0</v>
      </c>
      <c r="O38" s="87">
        <f>L38*N38</f>
        <v>0</v>
      </c>
      <c r="P38" s="1" t="s">
        <v>1</v>
      </c>
      <c r="Q38" s="126" t="s">
        <v>162</v>
      </c>
    </row>
    <row r="39" spans="1:55" ht="16.5" hidden="1" x14ac:dyDescent="0.15">
      <c r="A39" s="3"/>
      <c r="B39" s="3"/>
      <c r="C39" s="3">
        <v>2</v>
      </c>
      <c r="D39" s="87">
        <v>430000</v>
      </c>
      <c r="E39" s="122" t="s">
        <v>95</v>
      </c>
      <c r="F39" s="8">
        <f>BA36</f>
        <v>0</v>
      </c>
      <c r="G39" s="122" t="s">
        <v>94</v>
      </c>
      <c r="H39" s="3">
        <v>1</v>
      </c>
      <c r="I39" s="3" t="s">
        <v>0</v>
      </c>
      <c r="J39" s="3">
        <v>100000</v>
      </c>
      <c r="K39" s="3" t="s">
        <v>95</v>
      </c>
      <c r="L39" s="139">
        <v>570000</v>
      </c>
      <c r="M39" s="3" t="s">
        <v>0</v>
      </c>
      <c r="N39" s="8">
        <f>BA35</f>
        <v>0</v>
      </c>
      <c r="O39" s="87">
        <f>L39*N39</f>
        <v>0</v>
      </c>
      <c r="P39" s="1" t="s">
        <v>1</v>
      </c>
      <c r="Q39" s="126" t="s">
        <v>162</v>
      </c>
    </row>
    <row r="40" spans="1:55" hidden="1" x14ac:dyDescent="0.15">
      <c r="F40" s="61"/>
    </row>
    <row r="41" spans="1:55" hidden="1" x14ac:dyDescent="0.15">
      <c r="F41" s="61"/>
    </row>
    <row r="42" spans="1:55" hidden="1" x14ac:dyDescent="0.15">
      <c r="F42" s="61"/>
    </row>
    <row r="43" spans="1:55" hidden="1" x14ac:dyDescent="0.15">
      <c r="F43" s="61"/>
    </row>
    <row r="44" spans="1:55" hidden="1" x14ac:dyDescent="0.15">
      <c r="F44" s="61"/>
    </row>
    <row r="45" spans="1:55" ht="16.5" hidden="1" thickBot="1" x14ac:dyDescent="0.2">
      <c r="F45" s="61"/>
    </row>
    <row r="46" spans="1:55" ht="33" hidden="1" customHeight="1" thickBot="1" x14ac:dyDescent="0.2">
      <c r="F46" s="186" t="s">
        <v>87</v>
      </c>
      <c r="G46" s="187"/>
      <c r="H46" s="188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1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55" ht="21" hidden="1" customHeight="1" thickBot="1" x14ac:dyDescent="0.2">
      <c r="A47" s="67" t="s">
        <v>102</v>
      </c>
    </row>
    <row r="48" spans="1:55" ht="28.5" hidden="1" customHeight="1" thickBot="1" x14ac:dyDescent="0.2">
      <c r="A48" s="69">
        <f>IF(R16&lt;E32,0.3,IF(R16&lt;E33,0.5,IF(R16&lt;E34,0.8,IF(R16&lt;E34,0.8,""))))</f>
        <v>0.3</v>
      </c>
      <c r="B48" s="183" t="s">
        <v>96</v>
      </c>
      <c r="C48" s="183"/>
      <c r="F48" s="184" t="s">
        <v>81</v>
      </c>
      <c r="G48" s="185"/>
    </row>
    <row r="49" spans="1:66" ht="34.5" hidden="1" customHeight="1" thickBot="1" x14ac:dyDescent="0.2">
      <c r="A49" s="68" t="s">
        <v>64</v>
      </c>
      <c r="B49" s="9" t="s">
        <v>65</v>
      </c>
      <c r="C49" s="10" t="s">
        <v>66</v>
      </c>
      <c r="D49" s="63" t="s">
        <v>83</v>
      </c>
      <c r="E49" s="64" t="s">
        <v>97</v>
      </c>
      <c r="F49" s="65" t="s">
        <v>84</v>
      </c>
      <c r="G49" s="86" t="s">
        <v>106</v>
      </c>
    </row>
    <row r="50" spans="1:66" ht="16.5" hidden="1" thickBot="1" x14ac:dyDescent="0.2">
      <c r="A50" s="11">
        <v>0.3</v>
      </c>
      <c r="B50" s="12">
        <v>0.5</v>
      </c>
      <c r="C50" s="62">
        <v>0.8</v>
      </c>
      <c r="D50" s="74">
        <f>IF(OR($B$5=$V$6,B5=V7),12,0)</f>
        <v>0</v>
      </c>
      <c r="E50" s="76" t="str">
        <f>IF(T16&gt;=1,12,"")</f>
        <v/>
      </c>
      <c r="F50" s="75"/>
      <c r="G50" s="66"/>
    </row>
    <row r="51" spans="1:66" s="2" customFormat="1" ht="11.25" hidden="1" customHeight="1" x14ac:dyDescent="0.15">
      <c r="A51" s="57"/>
      <c r="B51" s="57"/>
      <c r="C51" s="57"/>
      <c r="D51" s="58"/>
      <c r="E51" s="58"/>
      <c r="F51" s="58"/>
      <c r="G51" s="58"/>
      <c r="AZ51" s="1"/>
      <c r="BA51" s="1"/>
      <c r="BB51" s="1"/>
      <c r="BC51" s="1"/>
      <c r="BD51" s="1"/>
      <c r="BE51" s="1"/>
      <c r="BF51" s="1"/>
      <c r="BG51" s="1"/>
    </row>
    <row r="52" spans="1:66" s="59" customFormat="1" ht="24" hidden="1" customHeight="1" x14ac:dyDescent="0.15">
      <c r="A52" s="141" t="s">
        <v>2</v>
      </c>
      <c r="B52" s="60"/>
      <c r="F52" s="85"/>
      <c r="P52" s="141" t="s">
        <v>59</v>
      </c>
      <c r="Q52" s="60"/>
      <c r="AE52" s="141" t="s">
        <v>68</v>
      </c>
      <c r="AF52" s="60"/>
      <c r="AT52" s="141" t="s">
        <v>171</v>
      </c>
      <c r="AU52" s="60"/>
      <c r="BI52" s="1"/>
      <c r="BJ52" s="1"/>
      <c r="BK52" s="2"/>
      <c r="BL52" s="2"/>
      <c r="BM52" s="2"/>
      <c r="BN52" s="2"/>
    </row>
    <row r="53" spans="1:66" ht="24" hidden="1" x14ac:dyDescent="0.15">
      <c r="A53" s="143"/>
      <c r="B53" s="162" t="s">
        <v>3</v>
      </c>
      <c r="C53" s="162"/>
      <c r="D53" s="13" t="s">
        <v>67</v>
      </c>
      <c r="E53" s="13" t="s">
        <v>82</v>
      </c>
      <c r="F53" s="14" t="s">
        <v>85</v>
      </c>
      <c r="G53" s="84" t="s">
        <v>86</v>
      </c>
      <c r="H53" s="83"/>
      <c r="I53" s="83"/>
      <c r="J53" s="83"/>
      <c r="K53" s="83"/>
      <c r="L53" s="83"/>
      <c r="M53" s="83"/>
      <c r="N53" s="83"/>
      <c r="P53" s="143"/>
      <c r="Q53" s="162" t="s">
        <v>3</v>
      </c>
      <c r="R53" s="162"/>
      <c r="S53" s="13" t="s">
        <v>67</v>
      </c>
      <c r="T53" s="13" t="s">
        <v>82</v>
      </c>
      <c r="U53" s="14" t="s">
        <v>85</v>
      </c>
      <c r="V53" s="14" t="s">
        <v>86</v>
      </c>
      <c r="W53" s="119"/>
      <c r="X53" s="119"/>
      <c r="Y53" s="119"/>
      <c r="Z53" s="119"/>
      <c r="AA53" s="119"/>
      <c r="AB53" s="119"/>
      <c r="AC53" s="83"/>
      <c r="AE53" s="143"/>
      <c r="AF53" s="163" t="s">
        <v>3</v>
      </c>
      <c r="AG53" s="164"/>
      <c r="AH53" s="13" t="s">
        <v>67</v>
      </c>
      <c r="AI53" s="15"/>
      <c r="AJ53" s="15"/>
      <c r="AK53" s="15"/>
      <c r="AT53" s="143"/>
      <c r="AU53" s="163" t="s">
        <v>3</v>
      </c>
      <c r="AV53" s="164"/>
      <c r="AW53" s="13" t="s">
        <v>67</v>
      </c>
      <c r="AX53" s="15"/>
      <c r="AY53" s="15"/>
      <c r="AZ53" s="15"/>
      <c r="BK53" s="59"/>
      <c r="BL53" s="59"/>
      <c r="BM53" s="59"/>
      <c r="BN53" s="59"/>
    </row>
    <row r="54" spans="1:66" ht="24.75" hidden="1" customHeight="1" x14ac:dyDescent="0.15">
      <c r="A54" s="16" t="s">
        <v>4</v>
      </c>
      <c r="B54" s="17" t="s">
        <v>5</v>
      </c>
      <c r="C54" s="137">
        <v>0.08</v>
      </c>
      <c r="D54" s="160" t="s">
        <v>100</v>
      </c>
      <c r="E54" s="165" t="s">
        <v>101</v>
      </c>
      <c r="F54" s="165" t="s">
        <v>103</v>
      </c>
      <c r="G54" s="165" t="s">
        <v>104</v>
      </c>
      <c r="H54" s="119"/>
      <c r="I54" s="119"/>
      <c r="J54" s="119"/>
      <c r="K54" s="119"/>
      <c r="L54" s="119"/>
      <c r="M54" s="119"/>
      <c r="O54" s="15"/>
      <c r="P54" s="16" t="s">
        <v>4</v>
      </c>
      <c r="Q54" s="17" t="s">
        <v>5</v>
      </c>
      <c r="R54" s="137">
        <v>2.7E-2</v>
      </c>
      <c r="S54" s="160" t="s">
        <v>100</v>
      </c>
      <c r="T54" s="165" t="s">
        <v>101</v>
      </c>
      <c r="U54" s="165" t="s">
        <v>105</v>
      </c>
      <c r="V54" s="168" t="s">
        <v>104</v>
      </c>
      <c r="W54" s="119"/>
      <c r="X54" s="119"/>
      <c r="Y54" s="119"/>
      <c r="Z54" s="119"/>
      <c r="AA54" s="119"/>
      <c r="AB54" s="119"/>
      <c r="AD54" s="15"/>
      <c r="AE54" s="16" t="s">
        <v>4</v>
      </c>
      <c r="AF54" s="17" t="s">
        <v>5</v>
      </c>
      <c r="AG54" s="137">
        <v>2.4E-2</v>
      </c>
      <c r="AH54" s="160" t="s">
        <v>100</v>
      </c>
      <c r="AI54" s="15"/>
      <c r="AJ54" s="15"/>
      <c r="AK54" s="15"/>
      <c r="AL54" s="15"/>
      <c r="AT54" s="16" t="s">
        <v>4</v>
      </c>
      <c r="AU54" s="17" t="s">
        <v>5</v>
      </c>
      <c r="AV54" s="137">
        <v>2.8E-3</v>
      </c>
      <c r="AW54" s="160" t="s">
        <v>178</v>
      </c>
      <c r="AX54" s="15"/>
      <c r="AY54" s="15"/>
      <c r="AZ54" s="15"/>
      <c r="BA54" s="15"/>
    </row>
    <row r="55" spans="1:66" ht="24.75" hidden="1" customHeight="1" x14ac:dyDescent="0.15">
      <c r="A55" s="16" t="s">
        <v>6</v>
      </c>
      <c r="B55" s="17" t="s">
        <v>7</v>
      </c>
      <c r="C55" s="18">
        <v>0</v>
      </c>
      <c r="D55" s="161"/>
      <c r="E55" s="166"/>
      <c r="F55" s="167"/>
      <c r="G55" s="167"/>
      <c r="H55" s="120"/>
      <c r="I55" s="120"/>
      <c r="J55" s="120"/>
      <c r="K55" s="120"/>
      <c r="L55" s="120"/>
      <c r="M55" s="120"/>
      <c r="O55" s="15"/>
      <c r="P55" s="16" t="s">
        <v>6</v>
      </c>
      <c r="Q55" s="17" t="s">
        <v>7</v>
      </c>
      <c r="R55" s="19">
        <v>0</v>
      </c>
      <c r="S55" s="161"/>
      <c r="T55" s="166"/>
      <c r="U55" s="167"/>
      <c r="V55" s="169"/>
      <c r="W55" s="120"/>
      <c r="X55" s="120"/>
      <c r="Y55" s="120"/>
      <c r="Z55" s="120"/>
      <c r="AA55" s="120"/>
      <c r="AB55" s="120"/>
      <c r="AD55" s="15"/>
      <c r="AE55" s="16" t="s">
        <v>6</v>
      </c>
      <c r="AF55" s="17" t="s">
        <v>7</v>
      </c>
      <c r="AG55" s="19">
        <v>0</v>
      </c>
      <c r="AH55" s="161"/>
      <c r="AI55" s="15"/>
      <c r="AJ55" s="15"/>
      <c r="AK55" s="15"/>
      <c r="AL55" s="15"/>
      <c r="AT55" s="16" t="s">
        <v>6</v>
      </c>
      <c r="AU55" s="17" t="s">
        <v>7</v>
      </c>
      <c r="AV55" s="19">
        <v>0</v>
      </c>
      <c r="AW55" s="161"/>
      <c r="AX55" s="15"/>
      <c r="AY55" s="15"/>
      <c r="AZ55" s="113"/>
      <c r="BA55" s="147" t="s">
        <v>178</v>
      </c>
    </row>
    <row r="56" spans="1:66" ht="24.75" hidden="1" customHeight="1" x14ac:dyDescent="0.15">
      <c r="A56" s="16" t="s">
        <v>8</v>
      </c>
      <c r="B56" s="17" t="s">
        <v>9</v>
      </c>
      <c r="C56" s="138">
        <v>34600</v>
      </c>
      <c r="D56" s="21">
        <f>IF(A48="",C56,C56*$A$48)</f>
        <v>10380</v>
      </c>
      <c r="E56" s="21">
        <f>D56/2</f>
        <v>5190</v>
      </c>
      <c r="F56" s="166"/>
      <c r="G56" s="166"/>
      <c r="H56" s="120"/>
      <c r="I56" s="120"/>
      <c r="J56" s="120"/>
      <c r="K56" s="120"/>
      <c r="L56" s="120"/>
      <c r="M56" s="120"/>
      <c r="O56" s="15"/>
      <c r="P56" s="16" t="s">
        <v>8</v>
      </c>
      <c r="Q56" s="17" t="s">
        <v>9</v>
      </c>
      <c r="R56" s="138">
        <v>11600</v>
      </c>
      <c r="S56" s="21">
        <f>IF(A48="",R56,R56*$A$48)</f>
        <v>3480</v>
      </c>
      <c r="T56" s="21">
        <f>S56/2</f>
        <v>1740</v>
      </c>
      <c r="U56" s="166"/>
      <c r="V56" s="169"/>
      <c r="W56" s="120"/>
      <c r="X56" s="120"/>
      <c r="Y56" s="120"/>
      <c r="Z56" s="120"/>
      <c r="AA56" s="120"/>
      <c r="AB56" s="120"/>
      <c r="AD56" s="15"/>
      <c r="AE56" s="16" t="s">
        <v>8</v>
      </c>
      <c r="AF56" s="17" t="s">
        <v>9</v>
      </c>
      <c r="AG56" s="138">
        <v>12200</v>
      </c>
      <c r="AH56" s="21">
        <f>IF(A48="",AG56,AG56*$A$48)</f>
        <v>3660</v>
      </c>
      <c r="AI56" s="15"/>
      <c r="AJ56" s="15"/>
      <c r="AK56" s="15"/>
      <c r="AL56" s="15"/>
      <c r="AT56" s="16" t="s">
        <v>8</v>
      </c>
      <c r="AU56" s="17" t="s">
        <v>9</v>
      </c>
      <c r="AV56" s="138">
        <v>1100</v>
      </c>
      <c r="AW56" s="21">
        <f>IF(A48="",AV56,AV56*$A$48)</f>
        <v>330</v>
      </c>
      <c r="AX56" s="145" t="s">
        <v>177</v>
      </c>
      <c r="AY56" s="146"/>
      <c r="AZ56" s="148">
        <v>100</v>
      </c>
      <c r="BA56" s="148">
        <f>IF(A48="",AZ56,AZ56*$A$48)</f>
        <v>30</v>
      </c>
      <c r="BI56" s="2"/>
      <c r="BJ56" s="2"/>
    </row>
    <row r="57" spans="1:66" ht="24.75" hidden="1" customHeight="1" x14ac:dyDescent="0.15">
      <c r="A57" s="16" t="s">
        <v>10</v>
      </c>
      <c r="B57" s="17" t="s">
        <v>11</v>
      </c>
      <c r="C57" s="138">
        <v>22400</v>
      </c>
      <c r="D57" s="21">
        <f>IF(A48="",C57,C57*$A$48)</f>
        <v>6720</v>
      </c>
      <c r="E57" s="27"/>
      <c r="F57" s="21">
        <f>IF(A48="",C57*1/2,(C57*1/2)*A48)</f>
        <v>3360</v>
      </c>
      <c r="G57" s="21">
        <f>IF(A48="",C57*3/4,(C57*1/4)*A48)</f>
        <v>1680</v>
      </c>
      <c r="H57" s="118"/>
      <c r="I57" s="118"/>
      <c r="J57" s="118"/>
      <c r="K57" s="118"/>
      <c r="L57" s="118"/>
      <c r="M57" s="118"/>
      <c r="O57" s="15"/>
      <c r="P57" s="16" t="s">
        <v>10</v>
      </c>
      <c r="Q57" s="17" t="s">
        <v>11</v>
      </c>
      <c r="R57" s="138">
        <v>7600</v>
      </c>
      <c r="S57" s="21">
        <f>IF(A48="",R57,R57*$A$48)</f>
        <v>2280</v>
      </c>
      <c r="T57" s="22"/>
      <c r="U57" s="21">
        <f>IF(A48="",R57*1/2,(R57*1/2)*A48)</f>
        <v>1140</v>
      </c>
      <c r="V57" s="21">
        <f>IF(A48="",R57*3/4,(R57*1/4)*A48)</f>
        <v>570</v>
      </c>
      <c r="W57" s="118"/>
      <c r="X57" s="118"/>
      <c r="Y57" s="118"/>
      <c r="Z57" s="118"/>
      <c r="AA57" s="118"/>
      <c r="AB57" s="118"/>
      <c r="AD57" s="15"/>
      <c r="AE57" s="16" t="s">
        <v>10</v>
      </c>
      <c r="AF57" s="17" t="s">
        <v>11</v>
      </c>
      <c r="AG57" s="138">
        <v>6100</v>
      </c>
      <c r="AH57" s="21">
        <f>IF(A48="",AG57,AG57*$A$48)</f>
        <v>1830</v>
      </c>
      <c r="AI57" s="15"/>
      <c r="AJ57" s="15"/>
      <c r="AK57" s="15"/>
      <c r="AL57" s="15"/>
      <c r="AT57" s="16" t="s">
        <v>10</v>
      </c>
      <c r="AU57" s="17" t="s">
        <v>11</v>
      </c>
      <c r="AV57" s="138">
        <v>700</v>
      </c>
      <c r="AW57" s="21">
        <f>IF(A48="",AV57,AV57*$A$48)</f>
        <v>210</v>
      </c>
      <c r="AX57" s="15"/>
      <c r="AY57" s="15"/>
      <c r="AZ57" s="15"/>
      <c r="BA57" s="15"/>
      <c r="BI57" s="59"/>
      <c r="BJ57" s="59"/>
    </row>
    <row r="58" spans="1:66" ht="19.5" hidden="1" customHeight="1" x14ac:dyDescent="0.15">
      <c r="A58" s="23"/>
      <c r="B58" s="15"/>
      <c r="C58" s="15"/>
      <c r="D58" s="15"/>
      <c r="E58" s="15"/>
      <c r="F58" s="15"/>
      <c r="N58" s="15"/>
      <c r="O58" s="15"/>
      <c r="P58" s="23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23"/>
      <c r="AF58" s="15"/>
      <c r="AG58" s="15"/>
      <c r="AH58" s="15"/>
      <c r="AI58" s="15"/>
      <c r="AJ58" s="15"/>
      <c r="AK58" s="15"/>
      <c r="AL58" s="15"/>
      <c r="AT58" s="23"/>
      <c r="AU58" s="15"/>
      <c r="AV58" s="15"/>
      <c r="AW58" s="15"/>
      <c r="AX58" s="15"/>
      <c r="AY58" s="15"/>
      <c r="AZ58" s="15"/>
      <c r="BA58" s="15"/>
    </row>
    <row r="59" spans="1:66" ht="19.5" hidden="1" customHeight="1" thickBot="1" x14ac:dyDescent="0.2">
      <c r="A59" s="143"/>
      <c r="B59" s="24"/>
      <c r="C59" s="71" t="s">
        <v>71</v>
      </c>
      <c r="D59" s="71" t="s">
        <v>72</v>
      </c>
      <c r="E59" s="71" t="s">
        <v>73</v>
      </c>
      <c r="F59" s="71" t="s">
        <v>74</v>
      </c>
      <c r="G59" s="71" t="s">
        <v>75</v>
      </c>
      <c r="H59" s="71" t="s">
        <v>155</v>
      </c>
      <c r="I59" s="71" t="s">
        <v>156</v>
      </c>
      <c r="J59" s="71" t="s">
        <v>157</v>
      </c>
      <c r="K59" s="71" t="s">
        <v>158</v>
      </c>
      <c r="L59" s="71" t="s">
        <v>159</v>
      </c>
      <c r="M59" s="71" t="s">
        <v>160</v>
      </c>
      <c r="N59" s="15"/>
      <c r="O59" s="15"/>
      <c r="P59" s="143"/>
      <c r="Q59" s="24"/>
      <c r="R59" s="143" t="s">
        <v>76</v>
      </c>
      <c r="S59" s="143" t="s">
        <v>77</v>
      </c>
      <c r="T59" s="143" t="s">
        <v>78</v>
      </c>
      <c r="U59" s="143" t="s">
        <v>79</v>
      </c>
      <c r="V59" s="143" t="s">
        <v>80</v>
      </c>
      <c r="W59" s="143" t="s">
        <v>163</v>
      </c>
      <c r="X59" s="143" t="s">
        <v>164</v>
      </c>
      <c r="Y59" s="143" t="s">
        <v>165</v>
      </c>
      <c r="Z59" s="143" t="s">
        <v>166</v>
      </c>
      <c r="AA59" s="143" t="s">
        <v>167</v>
      </c>
      <c r="AB59" s="143" t="s">
        <v>168</v>
      </c>
      <c r="AC59" s="15"/>
      <c r="AD59" s="15"/>
      <c r="AE59" s="143"/>
      <c r="AF59" s="24"/>
      <c r="AG59" s="143" t="s">
        <v>76</v>
      </c>
      <c r="AH59" s="143" t="s">
        <v>77</v>
      </c>
      <c r="AI59" s="143" t="s">
        <v>78</v>
      </c>
      <c r="AJ59" s="143" t="s">
        <v>79</v>
      </c>
      <c r="AK59" s="143" t="s">
        <v>80</v>
      </c>
      <c r="AL59" s="143" t="s">
        <v>163</v>
      </c>
      <c r="AM59" s="143" t="s">
        <v>164</v>
      </c>
      <c r="AN59" s="143" t="s">
        <v>165</v>
      </c>
      <c r="AO59" s="143" t="s">
        <v>166</v>
      </c>
      <c r="AP59" s="143" t="s">
        <v>167</v>
      </c>
      <c r="AQ59" s="143" t="s">
        <v>168</v>
      </c>
      <c r="AR59" s="15"/>
      <c r="AT59" s="143"/>
      <c r="AU59" s="24"/>
      <c r="AV59" s="143" t="s">
        <v>76</v>
      </c>
      <c r="AW59" s="143" t="s">
        <v>77</v>
      </c>
      <c r="AX59" s="143" t="s">
        <v>78</v>
      </c>
      <c r="AY59" s="143" t="s">
        <v>79</v>
      </c>
      <c r="AZ59" s="143" t="s">
        <v>80</v>
      </c>
      <c r="BA59" s="143" t="s">
        <v>163</v>
      </c>
      <c r="BB59" s="143" t="s">
        <v>164</v>
      </c>
      <c r="BC59" s="143" t="s">
        <v>165</v>
      </c>
      <c r="BD59" s="143" t="s">
        <v>166</v>
      </c>
      <c r="BE59" s="143" t="s">
        <v>167</v>
      </c>
      <c r="BF59" s="143" t="s">
        <v>168</v>
      </c>
      <c r="BG59" s="15"/>
    </row>
    <row r="60" spans="1:66" ht="19.5" hidden="1" customHeight="1" thickBot="1" x14ac:dyDescent="0.2">
      <c r="A60" s="16"/>
      <c r="B60" s="70" t="s">
        <v>89</v>
      </c>
      <c r="C60" s="81" t="str">
        <f>IF(C5=W6,1,"")</f>
        <v/>
      </c>
      <c r="D60" s="78" t="str">
        <f>IF(C6=W6,1,"")</f>
        <v/>
      </c>
      <c r="E60" s="78" t="str">
        <f>IF(C7=W6,1,"")</f>
        <v/>
      </c>
      <c r="F60" s="77" t="str">
        <f>IF(C8=W6,1,"")</f>
        <v/>
      </c>
      <c r="G60" s="72" t="str">
        <f>IF(C9=W6,1,"")</f>
        <v/>
      </c>
      <c r="H60" s="78" t="str">
        <f>IF(C10=W6,1,"")</f>
        <v/>
      </c>
      <c r="I60" s="78" t="str">
        <f>IF(C11=W6,1,"")</f>
        <v/>
      </c>
      <c r="J60" s="78" t="str">
        <f>IF(C12=W6,1,"")</f>
        <v/>
      </c>
      <c r="K60" s="78" t="str">
        <f>IF(C13=W6,1,"")</f>
        <v/>
      </c>
      <c r="L60" s="78" t="str">
        <f>IF(C14=W6,1,"")</f>
        <v/>
      </c>
      <c r="M60" s="78" t="str">
        <f>IF(C15=W6,1,"")</f>
        <v/>
      </c>
      <c r="N60" s="15" t="s">
        <v>107</v>
      </c>
      <c r="O60" s="15"/>
      <c r="P60" s="16"/>
      <c r="Q60" s="17" t="s">
        <v>89</v>
      </c>
      <c r="R60" s="25" t="str">
        <f t="shared" ref="R60:AB62" si="18">C60</f>
        <v/>
      </c>
      <c r="S60" s="25" t="str">
        <f t="shared" si="18"/>
        <v/>
      </c>
      <c r="T60" s="25" t="str">
        <f t="shared" si="18"/>
        <v/>
      </c>
      <c r="U60" s="25" t="str">
        <f t="shared" si="18"/>
        <v/>
      </c>
      <c r="V60" s="25" t="str">
        <f t="shared" si="18"/>
        <v/>
      </c>
      <c r="W60" s="25" t="str">
        <f t="shared" si="18"/>
        <v/>
      </c>
      <c r="X60" s="25" t="str">
        <f t="shared" si="18"/>
        <v/>
      </c>
      <c r="Y60" s="25" t="str">
        <f t="shared" si="18"/>
        <v/>
      </c>
      <c r="Z60" s="25" t="str">
        <f t="shared" si="18"/>
        <v/>
      </c>
      <c r="AA60" s="25" t="str">
        <f t="shared" si="18"/>
        <v/>
      </c>
      <c r="AB60" s="25" t="str">
        <f t="shared" si="18"/>
        <v/>
      </c>
      <c r="AC60" s="15"/>
      <c r="AD60" s="15"/>
      <c r="AE60" s="26"/>
      <c r="AF60" s="27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5"/>
      <c r="AT60" s="16"/>
      <c r="AU60" s="70" t="s">
        <v>89</v>
      </c>
      <c r="AV60" s="81" t="str">
        <f>IF(C5=$AB$6,1,"")</f>
        <v/>
      </c>
      <c r="AW60" s="81" t="str">
        <f>IF(C6=$AB$6,1,"")</f>
        <v/>
      </c>
      <c r="AX60" s="81" t="str">
        <f>IF(C7=$AB$6,1,"")</f>
        <v/>
      </c>
      <c r="AY60" s="81" t="str">
        <f>IF(C8=$AB$6,1,"")</f>
        <v/>
      </c>
      <c r="AZ60" s="81" t="str">
        <f>IF(C9=$AB$6,1,"")</f>
        <v/>
      </c>
      <c r="BA60" s="81" t="str">
        <f>IF(C10=$AB$6,1,"")</f>
        <v/>
      </c>
      <c r="BB60" s="81" t="str">
        <f>IF(C11=$AB$6,1,"")</f>
        <v/>
      </c>
      <c r="BC60" s="81" t="str">
        <f>IF(C12=$AB$6,1,"")</f>
        <v/>
      </c>
      <c r="BD60" s="81" t="str">
        <f>IF(C13=$AB$6,1,"")</f>
        <v/>
      </c>
      <c r="BE60" s="81" t="str">
        <f>IF(C14=$AB$6,1,"")</f>
        <v/>
      </c>
      <c r="BF60" s="81" t="str">
        <f>IF(C15=$AB$6,1,"")</f>
        <v/>
      </c>
      <c r="BG60" s="15"/>
    </row>
    <row r="61" spans="1:66" ht="19.5" hidden="1" customHeight="1" thickBot="1" x14ac:dyDescent="0.2">
      <c r="A61" s="16" t="s">
        <v>12</v>
      </c>
      <c r="B61" s="70" t="s">
        <v>13</v>
      </c>
      <c r="C61" s="73">
        <f>IF($B$5=$V$6,12,0)</f>
        <v>0</v>
      </c>
      <c r="D61" s="73">
        <f>IF($B$6=$V$6,12,0)</f>
        <v>0</v>
      </c>
      <c r="E61" s="73">
        <f>IF($B$7=$V$6,12,0)</f>
        <v>0</v>
      </c>
      <c r="F61" s="73">
        <f>IF($B$8=$V$6,12,0)</f>
        <v>0</v>
      </c>
      <c r="G61" s="73">
        <f>IF($B$9=$V$6,12,0)</f>
        <v>0</v>
      </c>
      <c r="H61" s="73">
        <f>IF($B$10=$V$6,12,0)</f>
        <v>0</v>
      </c>
      <c r="I61" s="73">
        <f>IF($B$11=$V$6,12,0)</f>
        <v>0</v>
      </c>
      <c r="J61" s="73">
        <f>IF($B$12=$V$6,12,0)</f>
        <v>0</v>
      </c>
      <c r="K61" s="73">
        <f>IF($B$13=$V$6,12,0)</f>
        <v>0</v>
      </c>
      <c r="L61" s="73">
        <f>IF($B$14=$V$6,12,0)</f>
        <v>0</v>
      </c>
      <c r="M61" s="73">
        <f>IF($B$15=$V$6,12,0)</f>
        <v>0</v>
      </c>
      <c r="N61" s="15" t="s">
        <v>14</v>
      </c>
      <c r="O61" s="15"/>
      <c r="P61" s="16" t="s">
        <v>12</v>
      </c>
      <c r="Q61" s="17" t="s">
        <v>13</v>
      </c>
      <c r="R61" s="28">
        <f t="shared" si="18"/>
        <v>0</v>
      </c>
      <c r="S61" s="28">
        <f t="shared" si="18"/>
        <v>0</v>
      </c>
      <c r="T61" s="28">
        <f t="shared" si="18"/>
        <v>0</v>
      </c>
      <c r="U61" s="28">
        <f t="shared" si="18"/>
        <v>0</v>
      </c>
      <c r="V61" s="28">
        <f t="shared" si="18"/>
        <v>0</v>
      </c>
      <c r="W61" s="28">
        <f t="shared" si="18"/>
        <v>0</v>
      </c>
      <c r="X61" s="28">
        <f t="shared" si="18"/>
        <v>0</v>
      </c>
      <c r="Y61" s="28">
        <f t="shared" si="18"/>
        <v>0</v>
      </c>
      <c r="Z61" s="28">
        <f t="shared" si="18"/>
        <v>0</v>
      </c>
      <c r="AA61" s="28">
        <f t="shared" si="18"/>
        <v>0</v>
      </c>
      <c r="AB61" s="28">
        <f t="shared" si="18"/>
        <v>0</v>
      </c>
      <c r="AC61" s="15" t="s">
        <v>14</v>
      </c>
      <c r="AD61" s="15"/>
      <c r="AE61" s="16" t="s">
        <v>12</v>
      </c>
      <c r="AF61" s="70" t="s">
        <v>88</v>
      </c>
      <c r="AG61" s="100" t="str">
        <f>IF($T5=$U$16,12,"0")</f>
        <v>0</v>
      </c>
      <c r="AH61" s="100" t="str">
        <f>IF($T6=$U$16,12,"0")</f>
        <v>0</v>
      </c>
      <c r="AI61" s="100" t="str">
        <f>IF($T7=$U$16,12,"0")</f>
        <v>0</v>
      </c>
      <c r="AJ61" s="100" t="str">
        <f>IF($T8=$U$16,12,"0")</f>
        <v>0</v>
      </c>
      <c r="AK61" s="100" t="str">
        <f>IF($T9=$U$16,12,"0")</f>
        <v>0</v>
      </c>
      <c r="AL61" s="100" t="str">
        <f>IF($T10=$U$16,12,"0")</f>
        <v>0</v>
      </c>
      <c r="AM61" s="100" t="str">
        <f>IF($T11=$U$16,12,"0")</f>
        <v>0</v>
      </c>
      <c r="AN61" s="100" t="str">
        <f>IF($T12=$U$16,12,"0")</f>
        <v>0</v>
      </c>
      <c r="AO61" s="100" t="str">
        <f>IF($T13=$U$16,12,"0")</f>
        <v>0</v>
      </c>
      <c r="AP61" s="100" t="str">
        <f>IF($T14=$U$16,12,"0")</f>
        <v>0</v>
      </c>
      <c r="AQ61" s="100" t="str">
        <f>IF($T15=$U$16,12,"0")</f>
        <v>0</v>
      </c>
      <c r="AR61" s="15" t="s">
        <v>14</v>
      </c>
      <c r="AT61" s="16" t="s">
        <v>12</v>
      </c>
      <c r="AU61" s="70" t="s">
        <v>176</v>
      </c>
      <c r="AV61" s="73">
        <f>IF($B$5=$V$6,12,0)</f>
        <v>0</v>
      </c>
      <c r="AW61" s="73">
        <f>IF($B$6=$V$6,12,0)</f>
        <v>0</v>
      </c>
      <c r="AX61" s="73">
        <f>IF($B$7=$V$6,12,0)</f>
        <v>0</v>
      </c>
      <c r="AY61" s="73">
        <f>IF($B$8=$V$6,12,0)</f>
        <v>0</v>
      </c>
      <c r="AZ61" s="73">
        <f>IF($B$9=$V$6,12,0)</f>
        <v>0</v>
      </c>
      <c r="BA61" s="73">
        <f>IF($B$10=$V$6,12,0)</f>
        <v>0</v>
      </c>
      <c r="BB61" s="73">
        <f>IF($B$11=$V$6,12,0)</f>
        <v>0</v>
      </c>
      <c r="BC61" s="73">
        <f>IF($B$12=$V$6,12,0)</f>
        <v>0</v>
      </c>
      <c r="BD61" s="73">
        <f>IF($B$13=$V$6,12,0)</f>
        <v>0</v>
      </c>
      <c r="BE61" s="73">
        <f>IF($B$14=$V$6,12,0)</f>
        <v>0</v>
      </c>
      <c r="BF61" s="73">
        <f>IF($B$15=$V$6,12,0)</f>
        <v>0</v>
      </c>
      <c r="BG61" s="15" t="s">
        <v>14</v>
      </c>
    </row>
    <row r="62" spans="1:66" ht="42.75" hidden="1" customHeight="1" thickBot="1" x14ac:dyDescent="0.2">
      <c r="A62" s="16" t="s">
        <v>15</v>
      </c>
      <c r="B62" s="56" t="s">
        <v>99</v>
      </c>
      <c r="C62" s="82">
        <f>O5</f>
        <v>0</v>
      </c>
      <c r="D62" s="82">
        <f>O6</f>
        <v>0</v>
      </c>
      <c r="E62" s="82">
        <f>O7</f>
        <v>0</v>
      </c>
      <c r="F62" s="82">
        <f>O8</f>
        <v>0</v>
      </c>
      <c r="G62" s="82">
        <f>O9</f>
        <v>0</v>
      </c>
      <c r="H62" s="121">
        <f>O10</f>
        <v>0</v>
      </c>
      <c r="I62" s="121">
        <f>O11</f>
        <v>0</v>
      </c>
      <c r="J62" s="121">
        <f>O12</f>
        <v>0</v>
      </c>
      <c r="K62" s="121">
        <f>O13</f>
        <v>0</v>
      </c>
      <c r="L62" s="121">
        <f>O14</f>
        <v>0</v>
      </c>
      <c r="M62" s="121">
        <f>O15</f>
        <v>0</v>
      </c>
      <c r="N62" s="15" t="s">
        <v>16</v>
      </c>
      <c r="O62" s="15"/>
      <c r="P62" s="16" t="s">
        <v>15</v>
      </c>
      <c r="Q62" s="56" t="s">
        <v>99</v>
      </c>
      <c r="R62" s="79">
        <f>C62</f>
        <v>0</v>
      </c>
      <c r="S62" s="79">
        <f t="shared" si="18"/>
        <v>0</v>
      </c>
      <c r="T62" s="80">
        <f t="shared" si="18"/>
        <v>0</v>
      </c>
      <c r="U62" s="80">
        <f t="shared" si="18"/>
        <v>0</v>
      </c>
      <c r="V62" s="80">
        <f t="shared" si="18"/>
        <v>0</v>
      </c>
      <c r="W62" s="80">
        <f t="shared" si="18"/>
        <v>0</v>
      </c>
      <c r="X62" s="80">
        <f t="shared" si="18"/>
        <v>0</v>
      </c>
      <c r="Y62" s="80">
        <f t="shared" si="18"/>
        <v>0</v>
      </c>
      <c r="Z62" s="80">
        <f t="shared" si="18"/>
        <v>0</v>
      </c>
      <c r="AA62" s="80">
        <f t="shared" si="18"/>
        <v>0</v>
      </c>
      <c r="AB62" s="80">
        <f t="shared" si="18"/>
        <v>0</v>
      </c>
      <c r="AC62" s="15" t="s">
        <v>16</v>
      </c>
      <c r="AD62" s="15"/>
      <c r="AE62" s="16" t="s">
        <v>15</v>
      </c>
      <c r="AF62" s="56" t="s">
        <v>99</v>
      </c>
      <c r="AG62" s="101">
        <f>IF(AG61=12,C62,0)</f>
        <v>0</v>
      </c>
      <c r="AH62" s="101">
        <f t="shared" ref="AH62:AQ62" si="19">IF(AH61=12,D62,0)</f>
        <v>0</v>
      </c>
      <c r="AI62" s="101">
        <f t="shared" si="19"/>
        <v>0</v>
      </c>
      <c r="AJ62" s="101">
        <f t="shared" si="19"/>
        <v>0</v>
      </c>
      <c r="AK62" s="101">
        <f t="shared" si="19"/>
        <v>0</v>
      </c>
      <c r="AL62" s="101">
        <f t="shared" si="19"/>
        <v>0</v>
      </c>
      <c r="AM62" s="101">
        <f t="shared" si="19"/>
        <v>0</v>
      </c>
      <c r="AN62" s="101">
        <f t="shared" si="19"/>
        <v>0</v>
      </c>
      <c r="AO62" s="101">
        <f t="shared" si="19"/>
        <v>0</v>
      </c>
      <c r="AP62" s="101">
        <f t="shared" si="19"/>
        <v>0</v>
      </c>
      <c r="AQ62" s="101">
        <f t="shared" si="19"/>
        <v>0</v>
      </c>
      <c r="AR62" s="15" t="s">
        <v>16</v>
      </c>
      <c r="AT62" s="16" t="s">
        <v>15</v>
      </c>
      <c r="AU62" s="56" t="s">
        <v>99</v>
      </c>
      <c r="AV62" s="101">
        <f>IF(AV61=12,R62,0)</f>
        <v>0</v>
      </c>
      <c r="AW62" s="101">
        <f t="shared" ref="AW62:BF62" si="20">IF(AW61=12,S62,0)</f>
        <v>0</v>
      </c>
      <c r="AX62" s="101">
        <f t="shared" si="20"/>
        <v>0</v>
      </c>
      <c r="AY62" s="101">
        <f t="shared" si="20"/>
        <v>0</v>
      </c>
      <c r="AZ62" s="101">
        <f t="shared" si="20"/>
        <v>0</v>
      </c>
      <c r="BA62" s="101">
        <f t="shared" si="20"/>
        <v>0</v>
      </c>
      <c r="BB62" s="101">
        <f t="shared" si="20"/>
        <v>0</v>
      </c>
      <c r="BC62" s="101">
        <f t="shared" si="20"/>
        <v>0</v>
      </c>
      <c r="BD62" s="101">
        <f t="shared" si="20"/>
        <v>0</v>
      </c>
      <c r="BE62" s="101">
        <f t="shared" si="20"/>
        <v>0</v>
      </c>
      <c r="BF62" s="101">
        <f t="shared" si="20"/>
        <v>0</v>
      </c>
      <c r="BG62" s="15" t="s">
        <v>16</v>
      </c>
    </row>
    <row r="63" spans="1:66" ht="19.5" hidden="1" customHeight="1" thickBot="1" x14ac:dyDescent="0.2">
      <c r="A63" s="16" t="s">
        <v>17</v>
      </c>
      <c r="B63" s="17" t="s">
        <v>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15" t="s">
        <v>19</v>
      </c>
      <c r="O63" s="15"/>
      <c r="P63" s="16" t="s">
        <v>17</v>
      </c>
      <c r="Q63" s="17" t="s">
        <v>18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15" t="s">
        <v>19</v>
      </c>
      <c r="AD63" s="15"/>
      <c r="AE63" s="16" t="s">
        <v>17</v>
      </c>
      <c r="AF63" s="17" t="s">
        <v>18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15" t="s">
        <v>19</v>
      </c>
      <c r="AT63" s="16" t="s">
        <v>17</v>
      </c>
      <c r="AU63" s="149" t="s">
        <v>180</v>
      </c>
      <c r="AV63" s="151">
        <f>IF(OR($Z5=$AA16,$Z5=$AA17,$Z5=$AA18,$Z5=$AA19),12,0)</f>
        <v>0</v>
      </c>
      <c r="AW63" s="151">
        <f>IF(OR($Z6=$AA16,$Z6=$AA17,$Z6=$AA18,$Z6=$AA19),12,0)</f>
        <v>0</v>
      </c>
      <c r="AX63" s="151">
        <f>IF(OR($Z7=$AA16,$Z7=$AA17,$Z7=$AA18,$Z7=$AA19),12,0)</f>
        <v>0</v>
      </c>
      <c r="AY63" s="151">
        <f>IF(OR($Z8=$AA16,$Z8=$AA17,$Z8=$AA18,$Z8=$AA19),12,0)</f>
        <v>0</v>
      </c>
      <c r="AZ63" s="151">
        <f>IF(OR($Z9=$AA16,$Z9=$AA17,$Z9=$AA18,$Z9=$AA19),12,0)</f>
        <v>0</v>
      </c>
      <c r="BA63" s="151">
        <f>IF(OR($Z10=$AA16,$Z10=$AA17,$Z10=$AA18,$Z10=$AA19),12,0)</f>
        <v>0</v>
      </c>
      <c r="BB63" s="151">
        <f>IF(OR($Z11=$AA16,$Z11=$AA17,$Z11=$AA18,$Z11=$AA19),12,0)</f>
        <v>0</v>
      </c>
      <c r="BC63" s="151">
        <f>IF(OR($Z12=$AA16,$Z12=$AA17,$Z12=$AA18,$Z12=$AA19),12,0)</f>
        <v>0</v>
      </c>
      <c r="BD63" s="151">
        <f>IF(OR($Z13=$AA16,$Z13=$AA17,$Z13=$AA18,$Z13=$AA19),12,0)</f>
        <v>0</v>
      </c>
      <c r="BE63" s="151">
        <f>IF(OR($Z14=$AA16,$Z14=$AA17,$Z14=$AA18,$Z14=$AA19),12,0)</f>
        <v>0</v>
      </c>
      <c r="BF63" s="151">
        <f>IF(OR($Z15=$AA16,$Z15=$AA17,$Z15=$AA18,$Z15=$AA19),12,0)</f>
        <v>0</v>
      </c>
      <c r="BG63" s="15"/>
    </row>
    <row r="64" spans="1:66" ht="19.5" hidden="1" customHeight="1" x14ac:dyDescent="0.15">
      <c r="A64" s="16" t="s">
        <v>20</v>
      </c>
      <c r="B64" s="17" t="s">
        <v>21</v>
      </c>
      <c r="C64" s="20">
        <f>TRUNC(C62*C54/12*C61,0)</f>
        <v>0</v>
      </c>
      <c r="D64" s="20">
        <f>TRUNC(D62*C54/12*D61,0)</f>
        <v>0</v>
      </c>
      <c r="E64" s="20">
        <f>TRUNC(E62*C54/12*E61,0)</f>
        <v>0</v>
      </c>
      <c r="F64" s="20">
        <f>TRUNC(F62*C54/12*F61,0)</f>
        <v>0</v>
      </c>
      <c r="G64" s="20">
        <f>TRUNC(G62*C54/12*G61,0)</f>
        <v>0</v>
      </c>
      <c r="H64" s="20">
        <f>TRUNC(H62*C54/12*H61,0)</f>
        <v>0</v>
      </c>
      <c r="I64" s="20">
        <f>TRUNC(I62*C54/12*I61,0)</f>
        <v>0</v>
      </c>
      <c r="J64" s="20">
        <f>TRUNC(J62*C54/12*J61,0)</f>
        <v>0</v>
      </c>
      <c r="K64" s="20">
        <f>TRUNC(K62*C54/12*K61,0)</f>
        <v>0</v>
      </c>
      <c r="L64" s="20">
        <f>TRUNC(L62*C54/12*L61,0)</f>
        <v>0</v>
      </c>
      <c r="M64" s="20">
        <f>TRUNC(M62*C54/12*M61,0)</f>
        <v>0</v>
      </c>
      <c r="N64" s="15" t="s">
        <v>22</v>
      </c>
      <c r="O64" s="15"/>
      <c r="P64" s="16" t="s">
        <v>20</v>
      </c>
      <c r="Q64" s="17" t="s">
        <v>21</v>
      </c>
      <c r="R64" s="20">
        <f t="shared" ref="R64:AB64" si="21">TRUNC(R62*$R$54/12*R61,0)</f>
        <v>0</v>
      </c>
      <c r="S64" s="20">
        <f t="shared" si="21"/>
        <v>0</v>
      </c>
      <c r="T64" s="20">
        <f t="shared" si="21"/>
        <v>0</v>
      </c>
      <c r="U64" s="20">
        <f t="shared" si="21"/>
        <v>0</v>
      </c>
      <c r="V64" s="20">
        <f t="shared" si="21"/>
        <v>0</v>
      </c>
      <c r="W64" s="20">
        <f t="shared" si="21"/>
        <v>0</v>
      </c>
      <c r="X64" s="20">
        <f t="shared" si="21"/>
        <v>0</v>
      </c>
      <c r="Y64" s="20">
        <f t="shared" si="21"/>
        <v>0</v>
      </c>
      <c r="Z64" s="20">
        <f t="shared" si="21"/>
        <v>0</v>
      </c>
      <c r="AA64" s="20">
        <f t="shared" si="21"/>
        <v>0</v>
      </c>
      <c r="AB64" s="20">
        <f t="shared" si="21"/>
        <v>0</v>
      </c>
      <c r="AC64" s="15" t="s">
        <v>22</v>
      </c>
      <c r="AD64" s="15"/>
      <c r="AE64" s="16" t="s">
        <v>20</v>
      </c>
      <c r="AF64" s="17" t="s">
        <v>21</v>
      </c>
      <c r="AG64" s="20">
        <f>TRUNC(AG62*$AG$54/12*AG61,0)</f>
        <v>0</v>
      </c>
      <c r="AH64" s="20">
        <f t="shared" ref="AH64:AQ64" si="22">TRUNC(AH62*$AG$54/12*AH61,0)</f>
        <v>0</v>
      </c>
      <c r="AI64" s="20">
        <f t="shared" si="22"/>
        <v>0</v>
      </c>
      <c r="AJ64" s="20">
        <f t="shared" si="22"/>
        <v>0</v>
      </c>
      <c r="AK64" s="20">
        <f t="shared" si="22"/>
        <v>0</v>
      </c>
      <c r="AL64" s="20">
        <f t="shared" si="22"/>
        <v>0</v>
      </c>
      <c r="AM64" s="20">
        <f t="shared" si="22"/>
        <v>0</v>
      </c>
      <c r="AN64" s="20">
        <f t="shared" si="22"/>
        <v>0</v>
      </c>
      <c r="AO64" s="20">
        <f t="shared" si="22"/>
        <v>0</v>
      </c>
      <c r="AP64" s="20">
        <f t="shared" si="22"/>
        <v>0</v>
      </c>
      <c r="AQ64" s="20">
        <f t="shared" si="22"/>
        <v>0</v>
      </c>
      <c r="AR64" s="15" t="s">
        <v>22</v>
      </c>
      <c r="AT64" s="16" t="s">
        <v>20</v>
      </c>
      <c r="AU64" s="17" t="s">
        <v>21</v>
      </c>
      <c r="AV64" s="20">
        <f>TRUNC(AV62*$AV$54/12*AV61,0)</f>
        <v>0</v>
      </c>
      <c r="AW64" s="20">
        <f t="shared" ref="AW64:BF64" si="23">TRUNC(AW62*$AV$54/12*AW61,0)</f>
        <v>0</v>
      </c>
      <c r="AX64" s="20">
        <f t="shared" si="23"/>
        <v>0</v>
      </c>
      <c r="AY64" s="20">
        <f>TRUNC(AY62*$AV$54/12*AY61,0)</f>
        <v>0</v>
      </c>
      <c r="AZ64" s="20">
        <f t="shared" si="23"/>
        <v>0</v>
      </c>
      <c r="BA64" s="20">
        <f t="shared" si="23"/>
        <v>0</v>
      </c>
      <c r="BB64" s="20">
        <f t="shared" si="23"/>
        <v>0</v>
      </c>
      <c r="BC64" s="20">
        <f t="shared" si="23"/>
        <v>0</v>
      </c>
      <c r="BD64" s="20">
        <f t="shared" si="23"/>
        <v>0</v>
      </c>
      <c r="BE64" s="20">
        <f t="shared" si="23"/>
        <v>0</v>
      </c>
      <c r="BF64" s="20">
        <f t="shared" si="23"/>
        <v>0</v>
      </c>
      <c r="BG64" s="15" t="s">
        <v>22</v>
      </c>
    </row>
    <row r="65" spans="1:59" ht="19.5" hidden="1" customHeight="1" x14ac:dyDescent="0.15">
      <c r="A65" s="16" t="s">
        <v>23</v>
      </c>
      <c r="B65" s="17" t="s">
        <v>24</v>
      </c>
      <c r="C65" s="20">
        <f>TRUNC(C63*C55/12*C61,0)</f>
        <v>0</v>
      </c>
      <c r="D65" s="20">
        <f>TRUNC(D63*C55/12*D61,0)</f>
        <v>0</v>
      </c>
      <c r="E65" s="20">
        <f>TRUNC(E63*C55/12*E61,0)</f>
        <v>0</v>
      </c>
      <c r="F65" s="20">
        <f>TRUNC(F63*C55/12*F61,0)</f>
        <v>0</v>
      </c>
      <c r="G65" s="20">
        <f>TRUNC(G63*$C$55/12*G61,0)</f>
        <v>0</v>
      </c>
      <c r="H65" s="20">
        <f>TRUNC(H63*$C$55/12*H61,0)</f>
        <v>0</v>
      </c>
      <c r="I65" s="20">
        <f t="shared" ref="I65:M65" si="24">TRUNC(I63*$C$55/12*I61,0)</f>
        <v>0</v>
      </c>
      <c r="J65" s="20">
        <f t="shared" si="24"/>
        <v>0</v>
      </c>
      <c r="K65" s="20">
        <f t="shared" si="24"/>
        <v>0</v>
      </c>
      <c r="L65" s="20">
        <f t="shared" si="24"/>
        <v>0</v>
      </c>
      <c r="M65" s="20">
        <f t="shared" si="24"/>
        <v>0</v>
      </c>
      <c r="N65" s="15" t="s">
        <v>25</v>
      </c>
      <c r="O65" s="15"/>
      <c r="P65" s="16" t="s">
        <v>23</v>
      </c>
      <c r="Q65" s="17" t="s">
        <v>24</v>
      </c>
      <c r="R65" s="20">
        <f>TRUNC(R63*$R$55/12*R61,0)</f>
        <v>0</v>
      </c>
      <c r="S65" s="20">
        <f>TRUNC(S63*$R$55/12*S61,0)</f>
        <v>0</v>
      </c>
      <c r="T65" s="20">
        <f>TRUNC(T63*$R$55/12*T61,0)</f>
        <v>0</v>
      </c>
      <c r="U65" s="20">
        <f>TRUNC(U63*$R$55/12*U61,0)</f>
        <v>0</v>
      </c>
      <c r="V65" s="20">
        <f>TRUNC(V63*$R$55/12*V61,0)</f>
        <v>0</v>
      </c>
      <c r="W65" s="20">
        <f t="shared" ref="W65:AB65" si="25">TRUNC(W63*$R$55/12*W61,0)</f>
        <v>0</v>
      </c>
      <c r="X65" s="20">
        <f t="shared" si="25"/>
        <v>0</v>
      </c>
      <c r="Y65" s="20">
        <f t="shared" si="25"/>
        <v>0</v>
      </c>
      <c r="Z65" s="20">
        <f t="shared" si="25"/>
        <v>0</v>
      </c>
      <c r="AA65" s="20">
        <f t="shared" si="25"/>
        <v>0</v>
      </c>
      <c r="AB65" s="20">
        <f t="shared" si="25"/>
        <v>0</v>
      </c>
      <c r="AC65" s="15" t="s">
        <v>25</v>
      </c>
      <c r="AD65" s="15"/>
      <c r="AE65" s="16" t="s">
        <v>23</v>
      </c>
      <c r="AF65" s="17" t="s">
        <v>24</v>
      </c>
      <c r="AG65" s="20">
        <f>TRUNC(AG63*$AG$55/12*AG61,0)</f>
        <v>0</v>
      </c>
      <c r="AH65" s="20">
        <f>TRUNC(AH63*$AG$55/12*AH61,0)</f>
        <v>0</v>
      </c>
      <c r="AI65" s="20">
        <f>TRUNC(AI63*$AG$55/12*AI61,0)</f>
        <v>0</v>
      </c>
      <c r="AJ65" s="20">
        <f>TRUNC(AJ63*$AG$55/12*AJ61,0)</f>
        <v>0</v>
      </c>
      <c r="AK65" s="20">
        <f>TRUNC(AK63*$AG$55/12*AK61,0)</f>
        <v>0</v>
      </c>
      <c r="AL65" s="20">
        <f t="shared" ref="AL65:AQ65" si="26">TRUNC(AL63*$AG$55/12*AL61,0)</f>
        <v>0</v>
      </c>
      <c r="AM65" s="20">
        <f t="shared" si="26"/>
        <v>0</v>
      </c>
      <c r="AN65" s="20">
        <f t="shared" si="26"/>
        <v>0</v>
      </c>
      <c r="AO65" s="20">
        <f t="shared" si="26"/>
        <v>0</v>
      </c>
      <c r="AP65" s="20">
        <f t="shared" si="26"/>
        <v>0</v>
      </c>
      <c r="AQ65" s="20">
        <f t="shared" si="26"/>
        <v>0</v>
      </c>
      <c r="AR65" s="15" t="s">
        <v>25</v>
      </c>
      <c r="AT65" s="16" t="s">
        <v>23</v>
      </c>
      <c r="AU65" s="149" t="s">
        <v>179</v>
      </c>
      <c r="AV65" s="150">
        <f>TRUNC($BA$56/12*AV63,0)</f>
        <v>0</v>
      </c>
      <c r="AW65" s="150">
        <f>TRUNC($BA$56/12*AW63,0)</f>
        <v>0</v>
      </c>
      <c r="AX65" s="150">
        <f t="shared" ref="AX65:BF65" si="27">TRUNC($BA$56/12*AX63,0)</f>
        <v>0</v>
      </c>
      <c r="AY65" s="150">
        <f t="shared" si="27"/>
        <v>0</v>
      </c>
      <c r="AZ65" s="150">
        <f t="shared" si="27"/>
        <v>0</v>
      </c>
      <c r="BA65" s="150">
        <f t="shared" si="27"/>
        <v>0</v>
      </c>
      <c r="BB65" s="150">
        <f t="shared" si="27"/>
        <v>0</v>
      </c>
      <c r="BC65" s="150">
        <f t="shared" si="27"/>
        <v>0</v>
      </c>
      <c r="BD65" s="150">
        <f t="shared" si="27"/>
        <v>0</v>
      </c>
      <c r="BE65" s="150">
        <f t="shared" si="27"/>
        <v>0</v>
      </c>
      <c r="BF65" s="150">
        <f t="shared" si="27"/>
        <v>0</v>
      </c>
      <c r="BG65" s="15"/>
    </row>
    <row r="66" spans="1:59" ht="19.5" hidden="1" customHeight="1" x14ac:dyDescent="0.15">
      <c r="A66" s="16" t="s">
        <v>26</v>
      </c>
      <c r="B66" s="17" t="s">
        <v>27</v>
      </c>
      <c r="C66" s="20">
        <f>IF(C60=1,TRUNC(E56/12*C61,0),TRUNC(D56/12*C61,0))</f>
        <v>0</v>
      </c>
      <c r="D66" s="20">
        <f>IF(D60=1,TRUNC(E56/12*D61,0),TRUNC(D56/12*D61,0))</f>
        <v>0</v>
      </c>
      <c r="E66" s="20">
        <f>IF(E60=1,TRUNC(E56/12*E61,0),TRUNC(D56/12*E61,0))</f>
        <v>0</v>
      </c>
      <c r="F66" s="20">
        <f>IF(F60=1,TRUNC(E56/12*F61,0),TRUNC(D56/12*F61,0))</f>
        <v>0</v>
      </c>
      <c r="G66" s="20">
        <f>IF(G60=1,TRUNC($E$56/12*G61,0),TRUNC($D$56/12*G61,0))</f>
        <v>0</v>
      </c>
      <c r="H66" s="20">
        <f>IF(H60=1,TRUNC($E$56/12*H61,0),TRUNC($D$56/12*H61,0))</f>
        <v>0</v>
      </c>
      <c r="I66" s="20">
        <f t="shared" ref="I66:M66" si="28">IF(I60=1,TRUNC($E$56/12*I61,0),TRUNC($D$56/12*I61,0))</f>
        <v>0</v>
      </c>
      <c r="J66" s="20">
        <f t="shared" si="28"/>
        <v>0</v>
      </c>
      <c r="K66" s="20">
        <f t="shared" si="28"/>
        <v>0</v>
      </c>
      <c r="L66" s="20">
        <f t="shared" si="28"/>
        <v>0</v>
      </c>
      <c r="M66" s="20">
        <f t="shared" si="28"/>
        <v>0</v>
      </c>
      <c r="N66" s="15" t="s">
        <v>28</v>
      </c>
      <c r="O66" s="15"/>
      <c r="P66" s="16" t="s">
        <v>26</v>
      </c>
      <c r="Q66" s="17" t="s">
        <v>27</v>
      </c>
      <c r="R66" s="20">
        <f>IF(R60=1,TRUNC(T56/12*R61,0),TRUNC(S56/12*R61,0))</f>
        <v>0</v>
      </c>
      <c r="S66" s="20">
        <f>IF(S60=1,TRUNC(T56/12*S61,0),TRUNC(S56/12*S61,0))</f>
        <v>0</v>
      </c>
      <c r="T66" s="20">
        <f>IF(T60=1,TRUNC(T56/12*T61,0),TRUNC(S56/12*T61,0))</f>
        <v>0</v>
      </c>
      <c r="U66" s="20">
        <f>IF(U60=1,TRUNC(T56/12*U61,0),TRUNC(S56/12*U61,0))</f>
        <v>0</v>
      </c>
      <c r="V66" s="20">
        <f t="shared" ref="V66:AB66" si="29">IF(V60=1,TRUNC($T$56/12*V61,0),TRUNC($S$56/12*V61,0))</f>
        <v>0</v>
      </c>
      <c r="W66" s="20">
        <f t="shared" si="29"/>
        <v>0</v>
      </c>
      <c r="X66" s="20">
        <f t="shared" si="29"/>
        <v>0</v>
      </c>
      <c r="Y66" s="20">
        <f t="shared" si="29"/>
        <v>0</v>
      </c>
      <c r="Z66" s="20">
        <f t="shared" si="29"/>
        <v>0</v>
      </c>
      <c r="AA66" s="20">
        <f t="shared" si="29"/>
        <v>0</v>
      </c>
      <c r="AB66" s="20">
        <f t="shared" si="29"/>
        <v>0</v>
      </c>
      <c r="AC66" s="15" t="s">
        <v>28</v>
      </c>
      <c r="AD66" s="15"/>
      <c r="AE66" s="16" t="s">
        <v>26</v>
      </c>
      <c r="AF66" s="17" t="s">
        <v>27</v>
      </c>
      <c r="AG66" s="20">
        <f>TRUNC($AH$56/12*AG61,0)</f>
        <v>0</v>
      </c>
      <c r="AH66" s="20">
        <f>TRUNC($AH$56/12*AH61,0)</f>
        <v>0</v>
      </c>
      <c r="AI66" s="20">
        <f>TRUNC($AH$56/12*AI61,0)</f>
        <v>0</v>
      </c>
      <c r="AJ66" s="20">
        <f>TRUNC($AH$56/12*AJ61,0)</f>
        <v>0</v>
      </c>
      <c r="AK66" s="20">
        <f>TRUNC($AH$56/12*AK61,0)</f>
        <v>0</v>
      </c>
      <c r="AL66" s="20">
        <f t="shared" ref="AL66:AQ66" si="30">TRUNC($AH$56/12*AL61,0)</f>
        <v>0</v>
      </c>
      <c r="AM66" s="20">
        <f t="shared" si="30"/>
        <v>0</v>
      </c>
      <c r="AN66" s="20">
        <f t="shared" si="30"/>
        <v>0</v>
      </c>
      <c r="AO66" s="20">
        <f t="shared" si="30"/>
        <v>0</v>
      </c>
      <c r="AP66" s="20">
        <f t="shared" si="30"/>
        <v>0</v>
      </c>
      <c r="AQ66" s="20">
        <f t="shared" si="30"/>
        <v>0</v>
      </c>
      <c r="AR66" s="15" t="s">
        <v>28</v>
      </c>
      <c r="AT66" s="16" t="s">
        <v>26</v>
      </c>
      <c r="AU66" s="17" t="s">
        <v>27</v>
      </c>
      <c r="AV66" s="31">
        <f t="shared" ref="AV66:BF66" si="31">IF(OR(AV65=0),0,TRUNC($AW$56/12*AV61,0))</f>
        <v>0</v>
      </c>
      <c r="AW66" s="31">
        <f t="shared" si="31"/>
        <v>0</v>
      </c>
      <c r="AX66" s="31">
        <f t="shared" si="31"/>
        <v>0</v>
      </c>
      <c r="AY66" s="31">
        <f t="shared" si="31"/>
        <v>0</v>
      </c>
      <c r="AZ66" s="31">
        <f t="shared" si="31"/>
        <v>0</v>
      </c>
      <c r="BA66" s="31">
        <f t="shared" si="31"/>
        <v>0</v>
      </c>
      <c r="BB66" s="31">
        <f t="shared" si="31"/>
        <v>0</v>
      </c>
      <c r="BC66" s="31">
        <f t="shared" si="31"/>
        <v>0</v>
      </c>
      <c r="BD66" s="31">
        <f t="shared" si="31"/>
        <v>0</v>
      </c>
      <c r="BE66" s="31">
        <f t="shared" si="31"/>
        <v>0</v>
      </c>
      <c r="BF66" s="31">
        <f t="shared" si="31"/>
        <v>0</v>
      </c>
      <c r="BG66" s="15" t="s">
        <v>28</v>
      </c>
    </row>
    <row r="67" spans="1:59" ht="19.5" hidden="1" customHeight="1" x14ac:dyDescent="0.15">
      <c r="A67" s="16" t="s">
        <v>29</v>
      </c>
      <c r="B67" s="17" t="s">
        <v>30</v>
      </c>
      <c r="C67" s="30">
        <f>C64+C65+C66</f>
        <v>0</v>
      </c>
      <c r="D67" s="30">
        <f t="shared" ref="D67:M67" si="32">D64+D65+D66</f>
        <v>0</v>
      </c>
      <c r="E67" s="30">
        <f t="shared" si="32"/>
        <v>0</v>
      </c>
      <c r="F67" s="30">
        <f t="shared" si="32"/>
        <v>0</v>
      </c>
      <c r="G67" s="30">
        <f t="shared" si="32"/>
        <v>0</v>
      </c>
      <c r="H67" s="20">
        <f>H64+H65+H66</f>
        <v>0</v>
      </c>
      <c r="I67" s="20">
        <f t="shared" si="32"/>
        <v>0</v>
      </c>
      <c r="J67" s="20">
        <f t="shared" si="32"/>
        <v>0</v>
      </c>
      <c r="K67" s="20">
        <f t="shared" si="32"/>
        <v>0</v>
      </c>
      <c r="L67" s="20">
        <f t="shared" si="32"/>
        <v>0</v>
      </c>
      <c r="M67" s="20">
        <f t="shared" si="32"/>
        <v>0</v>
      </c>
      <c r="N67" s="15" t="s">
        <v>31</v>
      </c>
      <c r="O67" s="15"/>
      <c r="P67" s="16" t="s">
        <v>29</v>
      </c>
      <c r="Q67" s="17" t="s">
        <v>30</v>
      </c>
      <c r="R67" s="20">
        <f>R64+R65+R66</f>
        <v>0</v>
      </c>
      <c r="S67" s="20">
        <f>S64+S65+S66</f>
        <v>0</v>
      </c>
      <c r="T67" s="20">
        <f>T64+T65+T66</f>
        <v>0</v>
      </c>
      <c r="U67" s="20">
        <f>U64+U65+U66</f>
        <v>0</v>
      </c>
      <c r="V67" s="20">
        <f>V64+V65+V66</f>
        <v>0</v>
      </c>
      <c r="W67" s="20">
        <f t="shared" ref="W67:AB67" si="33">W64+W65+W66</f>
        <v>0</v>
      </c>
      <c r="X67" s="20">
        <f t="shared" si="33"/>
        <v>0</v>
      </c>
      <c r="Y67" s="20">
        <f t="shared" si="33"/>
        <v>0</v>
      </c>
      <c r="Z67" s="20">
        <f t="shared" si="33"/>
        <v>0</v>
      </c>
      <c r="AA67" s="20">
        <f t="shared" si="33"/>
        <v>0</v>
      </c>
      <c r="AB67" s="20">
        <f t="shared" si="33"/>
        <v>0</v>
      </c>
      <c r="AC67" s="15" t="s">
        <v>31</v>
      </c>
      <c r="AD67" s="15"/>
      <c r="AE67" s="16" t="s">
        <v>29</v>
      </c>
      <c r="AF67" s="17" t="s">
        <v>30</v>
      </c>
      <c r="AG67" s="20">
        <f>AG64+AG65+AG66</f>
        <v>0</v>
      </c>
      <c r="AH67" s="20">
        <f>AH64+AH65+AH66</f>
        <v>0</v>
      </c>
      <c r="AI67" s="20">
        <f>AI64+AI65+AI66</f>
        <v>0</v>
      </c>
      <c r="AJ67" s="20">
        <f>AJ64+AJ65+AJ66</f>
        <v>0</v>
      </c>
      <c r="AK67" s="20">
        <f>AK64+AK65+AK66</f>
        <v>0</v>
      </c>
      <c r="AL67" s="20">
        <f t="shared" ref="AL67:AQ67" si="34">AL64+AL65+AL66</f>
        <v>0</v>
      </c>
      <c r="AM67" s="20">
        <f t="shared" si="34"/>
        <v>0</v>
      </c>
      <c r="AN67" s="20">
        <f t="shared" si="34"/>
        <v>0</v>
      </c>
      <c r="AO67" s="20">
        <f t="shared" si="34"/>
        <v>0</v>
      </c>
      <c r="AP67" s="20">
        <f t="shared" si="34"/>
        <v>0</v>
      </c>
      <c r="AQ67" s="20">
        <f t="shared" si="34"/>
        <v>0</v>
      </c>
      <c r="AR67" s="15" t="s">
        <v>31</v>
      </c>
      <c r="AT67" s="16" t="s">
        <v>29</v>
      </c>
      <c r="AU67" s="17" t="s">
        <v>30</v>
      </c>
      <c r="AV67" s="20">
        <f>AV64+AV65+AV66</f>
        <v>0</v>
      </c>
      <c r="AW67" s="20">
        <f>AW64+AW65+AW66</f>
        <v>0</v>
      </c>
      <c r="AX67" s="20">
        <f>AX64+AX65+AX66</f>
        <v>0</v>
      </c>
      <c r="AY67" s="20">
        <f>AY64+AY65+AY66</f>
        <v>0</v>
      </c>
      <c r="AZ67" s="20">
        <f>AZ64+AZ65+AZ66</f>
        <v>0</v>
      </c>
      <c r="BA67" s="20">
        <f t="shared" ref="BA67:BF67" si="35">BA64+BA65+BA66</f>
        <v>0</v>
      </c>
      <c r="BB67" s="20">
        <f t="shared" si="35"/>
        <v>0</v>
      </c>
      <c r="BC67" s="20">
        <f t="shared" si="35"/>
        <v>0</v>
      </c>
      <c r="BD67" s="20">
        <f t="shared" si="35"/>
        <v>0</v>
      </c>
      <c r="BE67" s="20">
        <f t="shared" si="35"/>
        <v>0</v>
      </c>
      <c r="BF67" s="20">
        <f t="shared" si="35"/>
        <v>0</v>
      </c>
      <c r="BG67" s="15" t="s">
        <v>31</v>
      </c>
    </row>
    <row r="68" spans="1:59" ht="19.5" hidden="1" customHeight="1" x14ac:dyDescent="0.15">
      <c r="A68" s="16" t="s">
        <v>32</v>
      </c>
      <c r="B68" s="17" t="s">
        <v>33</v>
      </c>
      <c r="C68" s="157">
        <f>SUM(C67:M67)</f>
        <v>0</v>
      </c>
      <c r="D68" s="158"/>
      <c r="E68" s="158"/>
      <c r="F68" s="158"/>
      <c r="G68" s="158"/>
      <c r="H68" s="158"/>
      <c r="I68" s="158"/>
      <c r="J68" s="158"/>
      <c r="K68" s="158"/>
      <c r="L68" s="158"/>
      <c r="M68" s="159"/>
      <c r="N68" s="15"/>
      <c r="O68" s="15"/>
      <c r="P68" s="16" t="s">
        <v>32</v>
      </c>
      <c r="Q68" s="17" t="s">
        <v>33</v>
      </c>
      <c r="R68" s="157">
        <f>SUM(R67:AB67)</f>
        <v>0</v>
      </c>
      <c r="S68" s="158"/>
      <c r="T68" s="158"/>
      <c r="U68" s="158"/>
      <c r="V68" s="158"/>
      <c r="W68" s="158"/>
      <c r="X68" s="158"/>
      <c r="Y68" s="158"/>
      <c r="Z68" s="158"/>
      <c r="AA68" s="158"/>
      <c r="AB68" s="159"/>
      <c r="AC68" s="15"/>
      <c r="AD68" s="15"/>
      <c r="AE68" s="16" t="s">
        <v>32</v>
      </c>
      <c r="AF68" s="17" t="s">
        <v>33</v>
      </c>
      <c r="AG68" s="157">
        <f>SUM(AG67:AQ67)</f>
        <v>0</v>
      </c>
      <c r="AH68" s="158"/>
      <c r="AI68" s="158"/>
      <c r="AJ68" s="158"/>
      <c r="AK68" s="158"/>
      <c r="AL68" s="158"/>
      <c r="AM68" s="158"/>
      <c r="AN68" s="158"/>
      <c r="AO68" s="158"/>
      <c r="AP68" s="158"/>
      <c r="AQ68" s="159"/>
      <c r="AR68" s="15"/>
      <c r="AT68" s="16" t="s">
        <v>32</v>
      </c>
      <c r="AU68" s="17" t="s">
        <v>33</v>
      </c>
      <c r="AV68" s="157">
        <f>SUM(AV67:BF67)</f>
        <v>0</v>
      </c>
      <c r="AW68" s="158"/>
      <c r="AX68" s="158"/>
      <c r="AY68" s="158"/>
      <c r="AZ68" s="158"/>
      <c r="BA68" s="158"/>
      <c r="BB68" s="158"/>
      <c r="BC68" s="158"/>
      <c r="BD68" s="158"/>
      <c r="BE68" s="158"/>
      <c r="BF68" s="159"/>
      <c r="BG68" s="15"/>
    </row>
    <row r="69" spans="1:59" ht="19.5" hidden="1" customHeight="1" x14ac:dyDescent="0.15">
      <c r="A69" s="16" t="s">
        <v>34</v>
      </c>
      <c r="B69" s="17" t="s">
        <v>35</v>
      </c>
      <c r="C69" s="157">
        <f>IF(F50="",(D57*D50/12)+C68,IF(F50=1,(D57*D50/12)-(F57*G50/12)+C68,(D57*D50/12)-(G57*G50/12)+C68))</f>
        <v>0</v>
      </c>
      <c r="D69" s="158"/>
      <c r="E69" s="158"/>
      <c r="F69" s="158"/>
      <c r="G69" s="158"/>
      <c r="H69" s="158"/>
      <c r="I69" s="158"/>
      <c r="J69" s="158"/>
      <c r="K69" s="158"/>
      <c r="L69" s="158"/>
      <c r="M69" s="159"/>
      <c r="N69" s="15" t="s">
        <v>36</v>
      </c>
      <c r="O69" s="15"/>
      <c r="P69" s="16" t="s">
        <v>34</v>
      </c>
      <c r="Q69" s="17" t="s">
        <v>35</v>
      </c>
      <c r="R69" s="157">
        <f>IF(F50="",(S57*D50/12)+R68,IF(F50=1,(S57*D50/12)-(U57*G50/12)+R68,(S57*D50/12)-(V57*G50/12)+R68))</f>
        <v>0</v>
      </c>
      <c r="S69" s="158"/>
      <c r="T69" s="158"/>
      <c r="U69" s="158"/>
      <c r="V69" s="158"/>
      <c r="W69" s="158"/>
      <c r="X69" s="158"/>
      <c r="Y69" s="158"/>
      <c r="Z69" s="158"/>
      <c r="AA69" s="158"/>
      <c r="AB69" s="159"/>
      <c r="AC69" s="15" t="s">
        <v>36</v>
      </c>
      <c r="AD69" s="15"/>
      <c r="AE69" s="16" t="s">
        <v>34</v>
      </c>
      <c r="AF69" s="17" t="s">
        <v>35</v>
      </c>
      <c r="AG69" s="157">
        <f>IF(AG68=0,0,(($AH$57*E50/12)+AG68))</f>
        <v>0</v>
      </c>
      <c r="AH69" s="158"/>
      <c r="AI69" s="158"/>
      <c r="AJ69" s="158"/>
      <c r="AK69" s="158"/>
      <c r="AL69" s="158"/>
      <c r="AM69" s="158"/>
      <c r="AN69" s="158"/>
      <c r="AO69" s="158"/>
      <c r="AP69" s="158"/>
      <c r="AQ69" s="159"/>
      <c r="AR69" s="15" t="s">
        <v>36</v>
      </c>
      <c r="AT69" s="16" t="s">
        <v>34</v>
      </c>
      <c r="AU69" s="17" t="s">
        <v>35</v>
      </c>
      <c r="AV69" s="157">
        <f>IF(AV68=0,0,(($AW$57*D50/12)+AV68))</f>
        <v>0</v>
      </c>
      <c r="AW69" s="158"/>
      <c r="AX69" s="158"/>
      <c r="AY69" s="158"/>
      <c r="AZ69" s="158"/>
      <c r="BA69" s="158"/>
      <c r="BB69" s="158"/>
      <c r="BC69" s="158"/>
      <c r="BD69" s="158"/>
      <c r="BE69" s="158"/>
      <c r="BF69" s="159"/>
      <c r="BG69" s="15" t="s">
        <v>36</v>
      </c>
    </row>
    <row r="70" spans="1:59" ht="19.5" hidden="1" customHeight="1" x14ac:dyDescent="0.15">
      <c r="A70" s="16" t="s">
        <v>37</v>
      </c>
      <c r="B70" s="17" t="s">
        <v>38</v>
      </c>
      <c r="C70" s="157">
        <f>ROUNDDOWN(C69,-2)</f>
        <v>0</v>
      </c>
      <c r="D70" s="158"/>
      <c r="E70" s="158"/>
      <c r="F70" s="158"/>
      <c r="G70" s="158"/>
      <c r="H70" s="158"/>
      <c r="I70" s="158"/>
      <c r="J70" s="158"/>
      <c r="K70" s="158"/>
      <c r="L70" s="158"/>
      <c r="M70" s="159"/>
      <c r="N70" s="15"/>
      <c r="O70" s="15"/>
      <c r="P70" s="16" t="s">
        <v>37</v>
      </c>
      <c r="Q70" s="17" t="s">
        <v>38</v>
      </c>
      <c r="R70" s="157">
        <f>ROUNDDOWN(R69,-2)</f>
        <v>0</v>
      </c>
      <c r="S70" s="158"/>
      <c r="T70" s="158"/>
      <c r="U70" s="158"/>
      <c r="V70" s="158"/>
      <c r="W70" s="158"/>
      <c r="X70" s="158"/>
      <c r="Y70" s="158"/>
      <c r="Z70" s="158"/>
      <c r="AA70" s="158"/>
      <c r="AB70" s="159"/>
      <c r="AC70" s="15"/>
      <c r="AD70" s="15"/>
      <c r="AE70" s="16" t="s">
        <v>37</v>
      </c>
      <c r="AF70" s="17" t="s">
        <v>38</v>
      </c>
      <c r="AG70" s="157">
        <f>ROUNDDOWN(AG69,-2)</f>
        <v>0</v>
      </c>
      <c r="AH70" s="158"/>
      <c r="AI70" s="158"/>
      <c r="AJ70" s="158"/>
      <c r="AK70" s="158"/>
      <c r="AL70" s="158"/>
      <c r="AM70" s="158"/>
      <c r="AN70" s="158"/>
      <c r="AO70" s="158"/>
      <c r="AP70" s="158"/>
      <c r="AQ70" s="159"/>
      <c r="AR70" s="15"/>
      <c r="AT70" s="16" t="s">
        <v>37</v>
      </c>
      <c r="AU70" s="17" t="s">
        <v>38</v>
      </c>
      <c r="AV70" s="157">
        <f>ROUNDDOWN(AV69,-2)</f>
        <v>0</v>
      </c>
      <c r="AW70" s="158"/>
      <c r="AX70" s="158"/>
      <c r="AY70" s="158"/>
      <c r="AZ70" s="158"/>
      <c r="BA70" s="158"/>
      <c r="BB70" s="158"/>
      <c r="BC70" s="158"/>
      <c r="BD70" s="158"/>
      <c r="BE70" s="158"/>
      <c r="BF70" s="159"/>
      <c r="BG70" s="15"/>
    </row>
    <row r="71" spans="1:59" ht="19.5" hidden="1" customHeight="1" x14ac:dyDescent="0.15">
      <c r="A71" s="16" t="s">
        <v>39</v>
      </c>
      <c r="B71" s="17" t="s">
        <v>40</v>
      </c>
      <c r="C71" s="129">
        <f>IFERROR(C67/$C$68,0)</f>
        <v>0</v>
      </c>
      <c r="D71" s="129">
        <f t="shared" ref="D71:E71" si="36">IFERROR(D67/$C$68,0)</f>
        <v>0</v>
      </c>
      <c r="E71" s="129">
        <f t="shared" si="36"/>
        <v>0</v>
      </c>
      <c r="F71" s="129">
        <f>IFERROR(F67/$C$68,0)</f>
        <v>0</v>
      </c>
      <c r="G71" s="129">
        <f t="shared" ref="G71:M71" si="37">IFERROR(G67/$C$68,0)</f>
        <v>0</v>
      </c>
      <c r="H71" s="129">
        <f t="shared" si="37"/>
        <v>0</v>
      </c>
      <c r="I71" s="129">
        <f t="shared" si="37"/>
        <v>0</v>
      </c>
      <c r="J71" s="129">
        <f t="shared" si="37"/>
        <v>0</v>
      </c>
      <c r="K71" s="129">
        <f t="shared" si="37"/>
        <v>0</v>
      </c>
      <c r="L71" s="129">
        <f t="shared" si="37"/>
        <v>0</v>
      </c>
      <c r="M71" s="129">
        <f t="shared" si="37"/>
        <v>0</v>
      </c>
      <c r="N71" s="15" t="s">
        <v>41</v>
      </c>
      <c r="O71" s="15"/>
      <c r="P71" s="16" t="s">
        <v>39</v>
      </c>
      <c r="Q71" s="17" t="s">
        <v>40</v>
      </c>
      <c r="R71" s="129">
        <f>IFERROR(R67/$R$68,0)</f>
        <v>0</v>
      </c>
      <c r="S71" s="129">
        <f t="shared" ref="S71:AB71" si="38">IFERROR(S67/$R$68,0)</f>
        <v>0</v>
      </c>
      <c r="T71" s="129">
        <f t="shared" si="38"/>
        <v>0</v>
      </c>
      <c r="U71" s="129">
        <f t="shared" si="38"/>
        <v>0</v>
      </c>
      <c r="V71" s="129">
        <f t="shared" si="38"/>
        <v>0</v>
      </c>
      <c r="W71" s="129">
        <f t="shared" si="38"/>
        <v>0</v>
      </c>
      <c r="X71" s="129">
        <f t="shared" si="38"/>
        <v>0</v>
      </c>
      <c r="Y71" s="129">
        <f t="shared" si="38"/>
        <v>0</v>
      </c>
      <c r="Z71" s="129">
        <f t="shared" si="38"/>
        <v>0</v>
      </c>
      <c r="AA71" s="129">
        <f t="shared" si="38"/>
        <v>0</v>
      </c>
      <c r="AB71" s="129">
        <f t="shared" si="38"/>
        <v>0</v>
      </c>
      <c r="AC71" s="15" t="s">
        <v>41</v>
      </c>
      <c r="AD71" s="15"/>
      <c r="AE71" s="16" t="s">
        <v>39</v>
      </c>
      <c r="AF71" s="17" t="s">
        <v>40</v>
      </c>
      <c r="AG71" s="129">
        <f t="shared" ref="AG71:AQ71" si="39">IF(AG67=0,0,AG67/$AG$68)</f>
        <v>0</v>
      </c>
      <c r="AH71" s="129">
        <f t="shared" si="39"/>
        <v>0</v>
      </c>
      <c r="AI71" s="129">
        <f t="shared" si="39"/>
        <v>0</v>
      </c>
      <c r="AJ71" s="129">
        <f t="shared" si="39"/>
        <v>0</v>
      </c>
      <c r="AK71" s="129">
        <f t="shared" si="39"/>
        <v>0</v>
      </c>
      <c r="AL71" s="129">
        <f t="shared" si="39"/>
        <v>0</v>
      </c>
      <c r="AM71" s="129">
        <f>IF(AM67=0,0,AM67/$AG$68)</f>
        <v>0</v>
      </c>
      <c r="AN71" s="129">
        <f t="shared" si="39"/>
        <v>0</v>
      </c>
      <c r="AO71" s="129">
        <f t="shared" si="39"/>
        <v>0</v>
      </c>
      <c r="AP71" s="129">
        <f t="shared" si="39"/>
        <v>0</v>
      </c>
      <c r="AQ71" s="129">
        <f t="shared" si="39"/>
        <v>0</v>
      </c>
      <c r="AR71" s="15" t="s">
        <v>41</v>
      </c>
      <c r="AT71" s="16" t="s">
        <v>39</v>
      </c>
      <c r="AU71" s="17" t="s">
        <v>40</v>
      </c>
      <c r="AV71" s="129">
        <f>IF(AV67=0,0,AV67/$AV$68)</f>
        <v>0</v>
      </c>
      <c r="AW71" s="129">
        <f>IF(AW67=0,0,AW67/$AV$68)</f>
        <v>0</v>
      </c>
      <c r="AX71" s="129">
        <f>IF(AX67=0,0,AX67/$AV$68)</f>
        <v>0</v>
      </c>
      <c r="AY71" s="129">
        <f t="shared" ref="AY71:BF71" si="40">IF(AY67=0,0,AY67/$AV$68)</f>
        <v>0</v>
      </c>
      <c r="AZ71" s="129">
        <f t="shared" si="40"/>
        <v>0</v>
      </c>
      <c r="BA71" s="129">
        <f t="shared" si="40"/>
        <v>0</v>
      </c>
      <c r="BB71" s="129">
        <f t="shared" si="40"/>
        <v>0</v>
      </c>
      <c r="BC71" s="129">
        <f t="shared" si="40"/>
        <v>0</v>
      </c>
      <c r="BD71" s="129">
        <f t="shared" si="40"/>
        <v>0</v>
      </c>
      <c r="BE71" s="129">
        <f t="shared" si="40"/>
        <v>0</v>
      </c>
      <c r="BF71" s="129">
        <f t="shared" si="40"/>
        <v>0</v>
      </c>
      <c r="BG71" s="15" t="s">
        <v>41</v>
      </c>
    </row>
    <row r="72" spans="1:59" ht="19.5" hidden="1" customHeight="1" x14ac:dyDescent="0.15">
      <c r="A72" s="16" t="s">
        <v>42</v>
      </c>
      <c r="B72" s="17" t="s">
        <v>43</v>
      </c>
      <c r="C72" s="31">
        <f>ROUND($C$70*C71,0)</f>
        <v>0</v>
      </c>
      <c r="D72" s="31">
        <f t="shared" ref="D72:M72" si="41">ROUND($C$70*D71,0)</f>
        <v>0</v>
      </c>
      <c r="E72" s="31">
        <f t="shared" si="41"/>
        <v>0</v>
      </c>
      <c r="F72" s="31">
        <f t="shared" si="41"/>
        <v>0</v>
      </c>
      <c r="G72" s="31">
        <f t="shared" si="41"/>
        <v>0</v>
      </c>
      <c r="H72" s="31">
        <f t="shared" si="41"/>
        <v>0</v>
      </c>
      <c r="I72" s="31">
        <f t="shared" si="41"/>
        <v>0</v>
      </c>
      <c r="J72" s="31">
        <f t="shared" si="41"/>
        <v>0</v>
      </c>
      <c r="K72" s="31">
        <f t="shared" si="41"/>
        <v>0</v>
      </c>
      <c r="L72" s="31">
        <f t="shared" si="41"/>
        <v>0</v>
      </c>
      <c r="M72" s="31">
        <f t="shared" si="41"/>
        <v>0</v>
      </c>
      <c r="N72" s="15" t="s">
        <v>44</v>
      </c>
      <c r="O72" s="15"/>
      <c r="P72" s="16" t="s">
        <v>42</v>
      </c>
      <c r="Q72" s="17" t="s">
        <v>43</v>
      </c>
      <c r="R72" s="31">
        <f>ROUND($R$70*R71,0)</f>
        <v>0</v>
      </c>
      <c r="S72" s="31">
        <f>ROUND($R$70*S71,0)</f>
        <v>0</v>
      </c>
      <c r="T72" s="31">
        <f>ROUND($R$70*T71,0)</f>
        <v>0</v>
      </c>
      <c r="U72" s="31">
        <f>ROUND($R$70*U71,0)</f>
        <v>0</v>
      </c>
      <c r="V72" s="31">
        <f>ROUND($R$70*V71,3)</f>
        <v>0</v>
      </c>
      <c r="W72" s="31">
        <f>ROUND($R$70*W71,3)</f>
        <v>0</v>
      </c>
      <c r="X72" s="31">
        <f t="shared" ref="X72:AB72" si="42">ROUND($R$70*X71,3)</f>
        <v>0</v>
      </c>
      <c r="Y72" s="31">
        <f t="shared" si="42"/>
        <v>0</v>
      </c>
      <c r="Z72" s="31">
        <f t="shared" si="42"/>
        <v>0</v>
      </c>
      <c r="AA72" s="31">
        <f t="shared" si="42"/>
        <v>0</v>
      </c>
      <c r="AB72" s="31">
        <f t="shared" si="42"/>
        <v>0</v>
      </c>
      <c r="AC72" s="15" t="s">
        <v>44</v>
      </c>
      <c r="AD72" s="15"/>
      <c r="AE72" s="16" t="s">
        <v>42</v>
      </c>
      <c r="AF72" s="17" t="s">
        <v>43</v>
      </c>
      <c r="AG72" s="31">
        <f>ROUND($AG$70*AG71,0)</f>
        <v>0</v>
      </c>
      <c r="AH72" s="31">
        <f>ROUND($AG$70*AH71,0)</f>
        <v>0</v>
      </c>
      <c r="AI72" s="31">
        <f t="shared" ref="AI72:AQ72" si="43">ROUND($AG$70*AI71,0)</f>
        <v>0</v>
      </c>
      <c r="AJ72" s="31">
        <f t="shared" si="43"/>
        <v>0</v>
      </c>
      <c r="AK72" s="31">
        <f t="shared" si="43"/>
        <v>0</v>
      </c>
      <c r="AL72" s="31">
        <f>ROUND($AG$70*AL71,0)</f>
        <v>0</v>
      </c>
      <c r="AM72" s="31">
        <f>ROUND($AG$70*AM71,0)</f>
        <v>0</v>
      </c>
      <c r="AN72" s="31">
        <f t="shared" si="43"/>
        <v>0</v>
      </c>
      <c r="AO72" s="31">
        <f t="shared" si="43"/>
        <v>0</v>
      </c>
      <c r="AP72" s="31">
        <f t="shared" si="43"/>
        <v>0</v>
      </c>
      <c r="AQ72" s="31">
        <f t="shared" si="43"/>
        <v>0</v>
      </c>
      <c r="AR72" s="15" t="s">
        <v>44</v>
      </c>
      <c r="AT72" s="16" t="s">
        <v>42</v>
      </c>
      <c r="AU72" s="17" t="s">
        <v>43</v>
      </c>
      <c r="AV72" s="31">
        <f>ROUND($AV$70*AV71,0)</f>
        <v>0</v>
      </c>
      <c r="AW72" s="31">
        <f>ROUND($AV$70*AW71,0)</f>
        <v>0</v>
      </c>
      <c r="AX72" s="31">
        <f>ROUND($AV$70*AX71,0)</f>
        <v>0</v>
      </c>
      <c r="AY72" s="31">
        <f>ROUND($AV$70*AY71,0)</f>
        <v>0</v>
      </c>
      <c r="AZ72" s="31">
        <f t="shared" ref="AZ72:BF72" si="44">ROUND($AV$70*AZ71,0)</f>
        <v>0</v>
      </c>
      <c r="BA72" s="31">
        <f t="shared" si="44"/>
        <v>0</v>
      </c>
      <c r="BB72" s="31">
        <f t="shared" si="44"/>
        <v>0</v>
      </c>
      <c r="BC72" s="31">
        <f t="shared" si="44"/>
        <v>0</v>
      </c>
      <c r="BD72" s="31">
        <f t="shared" si="44"/>
        <v>0</v>
      </c>
      <c r="BE72" s="31">
        <f t="shared" si="44"/>
        <v>0</v>
      </c>
      <c r="BF72" s="31">
        <f t="shared" si="44"/>
        <v>0</v>
      </c>
      <c r="BG72" s="15" t="s">
        <v>44</v>
      </c>
    </row>
    <row r="73" spans="1:59" ht="19.5" hidden="1" customHeight="1" x14ac:dyDescent="0.15"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9" ht="19.5" hidden="1" customHeight="1" x14ac:dyDescent="0.15">
      <c r="A74" s="32" t="s">
        <v>45</v>
      </c>
      <c r="B74" s="33" t="s">
        <v>70</v>
      </c>
      <c r="C74" s="34">
        <f t="shared" ref="C74:H74" si="45">C72+R72+AG72+AV72</f>
        <v>0</v>
      </c>
      <c r="D74" s="34">
        <f t="shared" si="45"/>
        <v>0</v>
      </c>
      <c r="E74" s="34">
        <f t="shared" si="45"/>
        <v>0</v>
      </c>
      <c r="F74" s="34">
        <f t="shared" si="45"/>
        <v>0</v>
      </c>
      <c r="G74" s="34">
        <f t="shared" si="45"/>
        <v>0</v>
      </c>
      <c r="H74" s="34">
        <f t="shared" si="45"/>
        <v>0</v>
      </c>
      <c r="I74" s="34">
        <f t="shared" ref="I74:M74" si="46">I72+X72+AM72+BB72</f>
        <v>0</v>
      </c>
      <c r="J74" s="34">
        <f t="shared" si="46"/>
        <v>0</v>
      </c>
      <c r="K74" s="34">
        <f t="shared" si="46"/>
        <v>0</v>
      </c>
      <c r="L74" s="34">
        <f t="shared" si="46"/>
        <v>0</v>
      </c>
      <c r="M74" s="34">
        <f t="shared" si="46"/>
        <v>0</v>
      </c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9" ht="15.75" hidden="1" customHeight="1" x14ac:dyDescent="0.15"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9" hidden="1" x14ac:dyDescent="0.15">
      <c r="A76" s="35" t="s">
        <v>46</v>
      </c>
      <c r="P76" s="35" t="s">
        <v>60</v>
      </c>
      <c r="Y76" s="35" t="s">
        <v>69</v>
      </c>
      <c r="AF76" s="35" t="s">
        <v>172</v>
      </c>
    </row>
    <row r="77" spans="1:59" hidden="1" x14ac:dyDescent="0.15">
      <c r="A77" s="143"/>
      <c r="B77" s="24"/>
      <c r="C77" s="143"/>
      <c r="D77" s="143"/>
      <c r="E77" s="130"/>
      <c r="F77" s="130"/>
      <c r="G77" s="130"/>
      <c r="H77" s="130"/>
      <c r="I77" s="130"/>
      <c r="J77" s="130"/>
      <c r="K77" s="130"/>
      <c r="L77" s="130"/>
      <c r="M77" s="130"/>
      <c r="N77" s="131"/>
      <c r="O77" s="15"/>
      <c r="P77" s="143"/>
      <c r="Q77" s="24"/>
      <c r="R77" s="143"/>
      <c r="S77" s="143"/>
      <c r="T77" s="36"/>
      <c r="U77" s="36"/>
      <c r="V77" s="36"/>
      <c r="W77" s="15"/>
      <c r="X77" s="15"/>
      <c r="Y77" s="143"/>
      <c r="Z77" s="24"/>
      <c r="AA77" s="143"/>
      <c r="AB77" s="143"/>
      <c r="AC77" s="15"/>
      <c r="AF77" s="143"/>
      <c r="AG77" s="24"/>
      <c r="AH77" s="143"/>
      <c r="AI77" s="143"/>
      <c r="AJ77" s="15"/>
    </row>
    <row r="78" spans="1:59" hidden="1" x14ac:dyDescent="0.15">
      <c r="A78" s="37" t="s">
        <v>47</v>
      </c>
      <c r="B78" s="38" t="s">
        <v>13</v>
      </c>
      <c r="C78" s="39">
        <v>12</v>
      </c>
      <c r="D78" s="39">
        <v>12</v>
      </c>
      <c r="E78" s="15" t="s">
        <v>14</v>
      </c>
      <c r="F78" s="40"/>
      <c r="G78" s="40"/>
      <c r="H78" s="40"/>
      <c r="I78" s="40"/>
      <c r="J78" s="40"/>
      <c r="K78" s="40"/>
      <c r="L78" s="40"/>
      <c r="M78" s="40"/>
      <c r="O78" s="15"/>
      <c r="P78" s="37" t="s">
        <v>47</v>
      </c>
      <c r="Q78" s="38" t="s">
        <v>13</v>
      </c>
      <c r="R78" s="39">
        <v>12</v>
      </c>
      <c r="S78" s="39">
        <v>12</v>
      </c>
      <c r="T78" s="15" t="s">
        <v>14</v>
      </c>
      <c r="U78" s="40"/>
      <c r="V78" s="40"/>
      <c r="X78" s="15"/>
      <c r="Y78" s="37" t="s">
        <v>47</v>
      </c>
      <c r="Z78" s="38" t="s">
        <v>13</v>
      </c>
      <c r="AA78" s="39">
        <v>12</v>
      </c>
      <c r="AB78" s="39">
        <v>12</v>
      </c>
      <c r="AC78" s="15" t="s">
        <v>14</v>
      </c>
      <c r="AF78" s="37" t="s">
        <v>47</v>
      </c>
      <c r="AG78" s="38" t="s">
        <v>13</v>
      </c>
      <c r="AH78" s="39">
        <v>12</v>
      </c>
      <c r="AI78" s="39">
        <v>12</v>
      </c>
      <c r="AJ78" s="15" t="s">
        <v>14</v>
      </c>
    </row>
    <row r="79" spans="1:59" hidden="1" x14ac:dyDescent="0.15">
      <c r="A79" s="41" t="s">
        <v>48</v>
      </c>
      <c r="B79" s="42" t="s">
        <v>49</v>
      </c>
      <c r="C79" s="20">
        <v>2522000</v>
      </c>
      <c r="D79" s="20">
        <v>529384</v>
      </c>
      <c r="E79" s="15"/>
      <c r="F79" s="43"/>
      <c r="G79" s="43"/>
      <c r="H79" s="43"/>
      <c r="I79" s="43"/>
      <c r="J79" s="43"/>
      <c r="K79" s="43"/>
      <c r="L79" s="43"/>
      <c r="M79" s="43"/>
      <c r="O79" s="15"/>
      <c r="P79" s="41" t="s">
        <v>48</v>
      </c>
      <c r="Q79" s="42" t="s">
        <v>49</v>
      </c>
      <c r="R79" s="20">
        <v>2522000</v>
      </c>
      <c r="S79" s="20">
        <v>529384</v>
      </c>
      <c r="T79" s="15" t="s">
        <v>16</v>
      </c>
      <c r="U79" s="43"/>
      <c r="V79" s="43"/>
      <c r="X79" s="15"/>
      <c r="Y79" s="41" t="s">
        <v>48</v>
      </c>
      <c r="Z79" s="42" t="s">
        <v>49</v>
      </c>
      <c r="AA79" s="20">
        <v>2522000</v>
      </c>
      <c r="AB79" s="20">
        <v>529384</v>
      </c>
      <c r="AC79" s="15" t="s">
        <v>16</v>
      </c>
      <c r="AF79" s="41" t="s">
        <v>48</v>
      </c>
      <c r="AG79" s="42" t="s">
        <v>49</v>
      </c>
      <c r="AH79" s="20">
        <v>2522000</v>
      </c>
      <c r="AI79" s="20">
        <v>529384</v>
      </c>
      <c r="AJ79" s="15" t="s">
        <v>16</v>
      </c>
    </row>
    <row r="80" spans="1:59" hidden="1" x14ac:dyDescent="0.15">
      <c r="A80" s="41" t="s">
        <v>50</v>
      </c>
      <c r="B80" s="42" t="s">
        <v>51</v>
      </c>
      <c r="C80" s="20">
        <v>0</v>
      </c>
      <c r="D80" s="20">
        <v>0</v>
      </c>
      <c r="E80" s="15"/>
      <c r="F80" s="43"/>
      <c r="G80" s="43"/>
      <c r="H80" s="43"/>
      <c r="I80" s="43"/>
      <c r="J80" s="43"/>
      <c r="K80" s="43"/>
      <c r="L80" s="43"/>
      <c r="M80" s="43"/>
      <c r="O80" s="15"/>
      <c r="P80" s="41" t="s">
        <v>50</v>
      </c>
      <c r="Q80" s="42" t="s">
        <v>51</v>
      </c>
      <c r="R80" s="20">
        <v>0</v>
      </c>
      <c r="S80" s="20">
        <v>0</v>
      </c>
      <c r="T80" s="15" t="s">
        <v>19</v>
      </c>
      <c r="U80" s="43"/>
      <c r="V80" s="43"/>
      <c r="X80" s="15"/>
      <c r="Y80" s="41" t="s">
        <v>50</v>
      </c>
      <c r="Z80" s="42" t="s">
        <v>51</v>
      </c>
      <c r="AA80" s="20">
        <v>0</v>
      </c>
      <c r="AB80" s="20">
        <v>0</v>
      </c>
      <c r="AC80" s="15" t="s">
        <v>19</v>
      </c>
      <c r="AF80" s="41" t="s">
        <v>50</v>
      </c>
      <c r="AG80" s="42" t="s">
        <v>51</v>
      </c>
      <c r="AH80" s="20">
        <v>0</v>
      </c>
      <c r="AI80" s="20">
        <v>0</v>
      </c>
      <c r="AJ80" s="15" t="s">
        <v>19</v>
      </c>
    </row>
    <row r="81" spans="1:36" hidden="1" x14ac:dyDescent="0.15">
      <c r="A81" s="41" t="s">
        <v>52</v>
      </c>
      <c r="B81" s="42" t="s">
        <v>53</v>
      </c>
      <c r="C81" s="20">
        <f>TRUNC(C79*C54/12*C78,0)</f>
        <v>201760</v>
      </c>
      <c r="D81" s="20">
        <f>TRUNC(D79*C54/12*D78,0)</f>
        <v>42350</v>
      </c>
      <c r="E81" s="15" t="s">
        <v>22</v>
      </c>
      <c r="F81" s="43"/>
      <c r="G81" s="43"/>
      <c r="H81" s="43"/>
      <c r="I81" s="43"/>
      <c r="J81" s="43"/>
      <c r="K81" s="43"/>
      <c r="L81" s="43"/>
      <c r="M81" s="43"/>
      <c r="O81" s="15"/>
      <c r="P81" s="41" t="s">
        <v>52</v>
      </c>
      <c r="Q81" s="42" t="s">
        <v>61</v>
      </c>
      <c r="R81" s="20">
        <f>TRUNC(R79*R54/12*R78,0)</f>
        <v>68094</v>
      </c>
      <c r="S81" s="20">
        <f>TRUNC(S79*R54/12*S78,0)</f>
        <v>14293</v>
      </c>
      <c r="T81" s="15" t="s">
        <v>22</v>
      </c>
      <c r="U81" s="43"/>
      <c r="V81" s="43"/>
      <c r="X81" s="15"/>
      <c r="Y81" s="41" t="s">
        <v>52</v>
      </c>
      <c r="Z81" s="42" t="s">
        <v>61</v>
      </c>
      <c r="AA81" s="20">
        <f>TRUNC(AA79*AG54/12*AA78,0)</f>
        <v>60528</v>
      </c>
      <c r="AB81" s="20">
        <f>TRUNC(AB79*AG54/12*AB78,0)</f>
        <v>12705</v>
      </c>
      <c r="AC81" s="15" t="s">
        <v>22</v>
      </c>
      <c r="AF81" s="41" t="s">
        <v>52</v>
      </c>
      <c r="AG81" s="42" t="s">
        <v>61</v>
      </c>
      <c r="AH81" s="20">
        <f>TRUNC(AH79*AV54/12*AH78,0)</f>
        <v>7061</v>
      </c>
      <c r="AI81" s="20">
        <f>TRUNC(AI79*AN54/12*AI78,0)</f>
        <v>0</v>
      </c>
      <c r="AJ81" s="15" t="s">
        <v>22</v>
      </c>
    </row>
    <row r="82" spans="1:36" hidden="1" x14ac:dyDescent="0.15">
      <c r="A82" s="41" t="s">
        <v>54</v>
      </c>
      <c r="B82" s="42" t="s">
        <v>55</v>
      </c>
      <c r="C82" s="20">
        <f>TRUNC(C80*C56/12*C78,0)</f>
        <v>0</v>
      </c>
      <c r="D82" s="20">
        <f>TRUNC(D80*C56/12*D78,0)</f>
        <v>0</v>
      </c>
      <c r="E82" s="15" t="s">
        <v>25</v>
      </c>
      <c r="F82" s="43"/>
      <c r="G82" s="43"/>
      <c r="H82" s="43"/>
      <c r="I82" s="43"/>
      <c r="J82" s="43"/>
      <c r="K82" s="43"/>
      <c r="L82" s="43"/>
      <c r="M82" s="43"/>
      <c r="O82" s="15"/>
      <c r="P82" s="41" t="s">
        <v>54</v>
      </c>
      <c r="Q82" s="42" t="s">
        <v>62</v>
      </c>
      <c r="R82" s="20">
        <f>TRUNC(R80*R56/12*R78,0)</f>
        <v>0</v>
      </c>
      <c r="S82" s="20">
        <f>TRUNC(S80*R56/12*S78,0)</f>
        <v>0</v>
      </c>
      <c r="T82" s="15" t="s">
        <v>25</v>
      </c>
      <c r="U82" s="43"/>
      <c r="V82" s="43"/>
      <c r="X82" s="15"/>
      <c r="Y82" s="41" t="s">
        <v>54</v>
      </c>
      <c r="Z82" s="42" t="s">
        <v>62</v>
      </c>
      <c r="AA82" s="20">
        <f>TRUNC(AA80*AG56/12*AA78,0)</f>
        <v>0</v>
      </c>
      <c r="AB82" s="20">
        <f>TRUNC(AB80*AG56/12*AB78,0)</f>
        <v>0</v>
      </c>
      <c r="AC82" s="15" t="s">
        <v>25</v>
      </c>
      <c r="AF82" s="41" t="s">
        <v>54</v>
      </c>
      <c r="AG82" s="42" t="s">
        <v>62</v>
      </c>
      <c r="AH82" s="20">
        <f>TRUNC(AH80*AV55/12*AH78,0)</f>
        <v>0</v>
      </c>
      <c r="AI82" s="20">
        <f>TRUNC(AI80*AN56/12*AI78,0)</f>
        <v>0</v>
      </c>
      <c r="AJ82" s="15" t="s">
        <v>25</v>
      </c>
    </row>
    <row r="83" spans="1:36" hidden="1" x14ac:dyDescent="0.15">
      <c r="A83" s="41" t="s">
        <v>56</v>
      </c>
      <c r="B83" s="42" t="s">
        <v>57</v>
      </c>
      <c r="C83" s="20">
        <f>TRUNC(C56/12*C78,0)</f>
        <v>34600</v>
      </c>
      <c r="D83" s="20">
        <f>TRUNC(C56/12*D78,0)</f>
        <v>34600</v>
      </c>
      <c r="E83" s="113" t="s">
        <v>28</v>
      </c>
      <c r="F83" s="43"/>
      <c r="G83" s="43"/>
      <c r="H83" s="43"/>
      <c r="I83" s="43"/>
      <c r="J83" s="43"/>
      <c r="K83" s="43"/>
      <c r="L83" s="43"/>
      <c r="M83" s="43"/>
      <c r="O83" s="113"/>
      <c r="P83" s="41" t="s">
        <v>56</v>
      </c>
      <c r="Q83" s="42" t="s">
        <v>63</v>
      </c>
      <c r="R83" s="20">
        <f>TRUNC(R56/12*R78,0)</f>
        <v>11600</v>
      </c>
      <c r="S83" s="20">
        <f>TRUNC(R56/12*S78,0)</f>
        <v>11600</v>
      </c>
      <c r="T83" s="113" t="s">
        <v>28</v>
      </c>
      <c r="U83" s="43"/>
      <c r="V83" s="43"/>
      <c r="X83" s="113"/>
      <c r="Y83" s="41" t="s">
        <v>56</v>
      </c>
      <c r="Z83" s="42" t="s">
        <v>63</v>
      </c>
      <c r="AA83" s="20">
        <f>TRUNC(AG56/12*AA78,0)</f>
        <v>12200</v>
      </c>
      <c r="AB83" s="20">
        <f>TRUNC(AG56/12*AB78,0)</f>
        <v>12200</v>
      </c>
      <c r="AC83" s="44" t="s">
        <v>28</v>
      </c>
      <c r="AF83" s="41" t="s">
        <v>56</v>
      </c>
      <c r="AG83" s="42" t="s">
        <v>63</v>
      </c>
      <c r="AH83" s="20">
        <f>TRUNC(AV56/12*AH78,0)</f>
        <v>1100</v>
      </c>
      <c r="AI83" s="20">
        <f>TRUNC(AN56/12*AI78,0)</f>
        <v>0</v>
      </c>
      <c r="AJ83" s="44" t="s">
        <v>28</v>
      </c>
    </row>
    <row r="84" spans="1:36" hidden="1" x14ac:dyDescent="0.15">
      <c r="A84" s="45"/>
      <c r="B84" s="46"/>
      <c r="C84" s="47"/>
      <c r="D84" s="48"/>
      <c r="E84" s="49"/>
      <c r="F84" s="49"/>
      <c r="G84" s="49"/>
      <c r="H84" s="49"/>
      <c r="I84" s="49"/>
      <c r="J84" s="49"/>
      <c r="K84" s="49"/>
      <c r="L84" s="49"/>
      <c r="M84" s="49"/>
      <c r="N84" s="50"/>
      <c r="O84" s="50"/>
      <c r="P84" s="50"/>
      <c r="Q84" s="50"/>
      <c r="R84" s="50"/>
      <c r="S84" s="50"/>
      <c r="T84" s="50"/>
      <c r="U84" s="50"/>
      <c r="V84" s="50"/>
      <c r="W84" s="50"/>
    </row>
    <row r="85" spans="1:36" ht="16.5" hidden="1" thickBot="1" x14ac:dyDescent="0.2">
      <c r="A85" s="51" t="s">
        <v>58</v>
      </c>
    </row>
    <row r="86" spans="1:36" ht="22.5" hidden="1" customHeight="1" thickBot="1" x14ac:dyDescent="0.2">
      <c r="A86" s="52" t="s">
        <v>98</v>
      </c>
      <c r="B86" s="53">
        <f>ROUNDDOWN(SUM(C74:M74),-2)</f>
        <v>0</v>
      </c>
    </row>
    <row r="87" spans="1:36" hidden="1" x14ac:dyDescent="0.15">
      <c r="A87" s="51"/>
    </row>
    <row r="88" spans="1:36" ht="15.75" hidden="1" customHeight="1" x14ac:dyDescent="0.15"/>
    <row r="89" spans="1:36" ht="15.75" hidden="1" customHeight="1" x14ac:dyDescent="0.15"/>
    <row r="90" spans="1:36" ht="15.75" hidden="1" customHeight="1" x14ac:dyDescent="0.15"/>
    <row r="91" spans="1:36" ht="15.75" hidden="1" customHeight="1" x14ac:dyDescent="0.15"/>
    <row r="92" spans="1:36" ht="15.75" hidden="1" customHeight="1" x14ac:dyDescent="0.15"/>
    <row r="93" spans="1:36" ht="15.75" hidden="1" customHeight="1" x14ac:dyDescent="0.15"/>
    <row r="94" spans="1:36" ht="15.75" hidden="1" customHeight="1" x14ac:dyDescent="0.15"/>
    <row r="95" spans="1:36" ht="15.75" hidden="1" customHeight="1" x14ac:dyDescent="0.15"/>
    <row r="96" spans="1:36" ht="15.75" hidden="1" customHeight="1" x14ac:dyDescent="0.15"/>
    <row r="97" ht="15.75" hidden="1" customHeight="1" x14ac:dyDescent="0.15"/>
    <row r="98" ht="15.75" hidden="1" customHeight="1" x14ac:dyDescent="0.15"/>
    <row r="99" ht="15.75" hidden="1" customHeight="1" x14ac:dyDescent="0.15"/>
    <row r="100" ht="15.75" hidden="1" customHeight="1" x14ac:dyDescent="0.15"/>
    <row r="101" ht="15.75" hidden="1" customHeight="1" x14ac:dyDescent="0.15"/>
    <row r="102" ht="15.75" hidden="1" customHeight="1" x14ac:dyDescent="0.15"/>
    <row r="103" ht="15.75" hidden="1" customHeight="1" x14ac:dyDescent="0.15"/>
    <row r="104" ht="15.75" hidden="1" customHeight="1" x14ac:dyDescent="0.15"/>
    <row r="105" ht="15.75" hidden="1" customHeight="1" x14ac:dyDescent="0.15"/>
    <row r="106" ht="15.75" hidden="1" customHeight="1" x14ac:dyDescent="0.15"/>
    <row r="107" ht="15.75" hidden="1" customHeight="1" x14ac:dyDescent="0.15"/>
    <row r="108" ht="15.75" hidden="1" customHeight="1" x14ac:dyDescent="0.15"/>
    <row r="109" ht="15.75" hidden="1" customHeight="1" x14ac:dyDescent="0.15"/>
    <row r="110" ht="15.75" hidden="1" customHeight="1" x14ac:dyDescent="0.15"/>
    <row r="111" ht="15.75" hidden="1" customHeight="1" x14ac:dyDescent="0.15"/>
    <row r="112" ht="15.75" hidden="1" customHeight="1" x14ac:dyDescent="0.15"/>
    <row r="113" ht="15.75" hidden="1" customHeight="1" x14ac:dyDescent="0.15"/>
    <row r="114" ht="15.75" hidden="1" customHeight="1" x14ac:dyDescent="0.15"/>
    <row r="115" ht="15.75" hidden="1" customHeight="1" x14ac:dyDescent="0.15"/>
    <row r="116" ht="15.75" hidden="1" customHeight="1" x14ac:dyDescent="0.15"/>
    <row r="117" ht="15.75" hidden="1" customHeight="1" x14ac:dyDescent="0.15"/>
    <row r="118" ht="15.75" hidden="1" customHeight="1" x14ac:dyDescent="0.15"/>
    <row r="119" ht="15.75" hidden="1" customHeight="1" x14ac:dyDescent="0.15"/>
    <row r="120" ht="15.75" hidden="1" customHeight="1" x14ac:dyDescent="0.15"/>
    <row r="121" ht="15.75" hidden="1" customHeight="1" x14ac:dyDescent="0.15"/>
    <row r="122" ht="15.75" hidden="1" customHeight="1" x14ac:dyDescent="0.15"/>
    <row r="123" ht="15.75" hidden="1" customHeight="1" x14ac:dyDescent="0.15"/>
    <row r="124" ht="15.75" hidden="1" customHeight="1" x14ac:dyDescent="0.15"/>
    <row r="125" ht="15.75" hidden="1" customHeight="1" x14ac:dyDescent="0.15"/>
    <row r="126" ht="15.75" hidden="1" customHeight="1" x14ac:dyDescent="0.15"/>
    <row r="127" ht="15.75" hidden="1" customHeight="1" x14ac:dyDescent="0.15"/>
    <row r="128" ht="15.75" hidden="1" customHeight="1" x14ac:dyDescent="0.15"/>
    <row r="129" ht="15.75" hidden="1" customHeight="1" x14ac:dyDescent="0.15"/>
    <row r="130" ht="15.75" hidden="1" customHeight="1" x14ac:dyDescent="0.15"/>
    <row r="131" ht="15.75" hidden="1" customHeight="1" x14ac:dyDescent="0.15"/>
    <row r="132" ht="15.75" hidden="1" customHeight="1" x14ac:dyDescent="0.15"/>
    <row r="133" ht="15.75" hidden="1" customHeight="1" x14ac:dyDescent="0.15"/>
    <row r="134" ht="15.75" hidden="1" customHeight="1" x14ac:dyDescent="0.15"/>
  </sheetData>
  <sheetProtection algorithmName="SHA-512" hashValue="fnMXW0UitvDTZMjUbD8Qm6mSSKY487T8GUvTtIgM9x3hB2jQoZp1AyFk9avBzgZlqoo/rtwCgkem17dQ1BYYOg==" saltValue="pv0Y6/xMJZWX2w31I1SLhQ==" spinCount="100000" sheet="1" objects="1" scenarios="1" selectLockedCells="1"/>
  <protectedRanges>
    <protectedRange sqref="AE53:AG53 Q62 P53:V53 AH53:AH57 S57:U57 G59:G60 S54:V56 A53:F60 A61:G66 C77:M77 G53:M57 H59:M66 A67:M72 W53:AB56 R70:AB70 R68:AB68 P60:AB60 R66:AB66 AE60:AQ60 AG70:AQ70 AG61:AQ61 AF62:AQ62 AT53:AV53 AW53:AW57 AV70:BF70 AU62:BF62 AV61:BF61 AT60:BF60 AV63:BF63 C74:M74" name="範囲3"/>
    <protectedRange sqref="R77:V77 P54:R57 AE54:AG57 AI53:AK57 P68:Q68 P70:Q70 AE70:AF70 AE58:AK59 AE61:AF61 P66:Q66 P61:V61 P63:V65 P62 R62:V62 AE62 AA77:AB77 P58:AB59 P69:AB69 W61:AB65 P67:AB67 P71:AB72 AL59:AQ59 AE63:AQ69 AE71:AQ72 AT54:AV57 AX53:AZ57 AT70:AU70 AT58:AZ59 AT61:AU61 AT62 BA59:BF59 AH77:AI77 AT63:AU63 AT64:BF69 AT71:BF72" name="範囲3_2"/>
  </protectedRanges>
  <mergeCells count="39">
    <mergeCell ref="AZ19:BA19"/>
    <mergeCell ref="AZ20:BA20"/>
    <mergeCell ref="D22:G22"/>
    <mergeCell ref="B48:C48"/>
    <mergeCell ref="F48:G48"/>
    <mergeCell ref="F33:G33"/>
    <mergeCell ref="F34:G34"/>
    <mergeCell ref="F46:H46"/>
    <mergeCell ref="L4:M4"/>
    <mergeCell ref="N4:O4"/>
    <mergeCell ref="P4:Q4"/>
    <mergeCell ref="A31:B31"/>
    <mergeCell ref="F32:G32"/>
    <mergeCell ref="B53:C53"/>
    <mergeCell ref="Q53:R53"/>
    <mergeCell ref="AF53:AG53"/>
    <mergeCell ref="AU53:AV53"/>
    <mergeCell ref="D54:D55"/>
    <mergeCell ref="E54:E55"/>
    <mergeCell ref="F54:F56"/>
    <mergeCell ref="G54:G56"/>
    <mergeCell ref="S54:S55"/>
    <mergeCell ref="T54:T55"/>
    <mergeCell ref="U54:U56"/>
    <mergeCell ref="V54:V56"/>
    <mergeCell ref="AH54:AH55"/>
    <mergeCell ref="AW54:AW55"/>
    <mergeCell ref="C68:M68"/>
    <mergeCell ref="R68:AB68"/>
    <mergeCell ref="AG68:AQ68"/>
    <mergeCell ref="AV68:BF68"/>
    <mergeCell ref="C69:M69"/>
    <mergeCell ref="R69:AB69"/>
    <mergeCell ref="AG69:AQ69"/>
    <mergeCell ref="AV69:BF69"/>
    <mergeCell ref="C70:M70"/>
    <mergeCell ref="R70:AB70"/>
    <mergeCell ref="AG70:AQ70"/>
    <mergeCell ref="AV70:BF70"/>
  </mergeCells>
  <phoneticPr fontId="2"/>
  <dataValidations count="4">
    <dataValidation type="list" allowBlank="1" showInputMessage="1" showErrorMessage="1" sqref="B6:B15" xr:uid="{198DD4D0-6BA6-49CF-8E33-5E5E2041BC9F}">
      <formula1>$V$5:$V$6</formula1>
    </dataValidation>
    <dataValidation type="list" allowBlank="1" showInputMessage="1" showErrorMessage="1" sqref="C5" xr:uid="{6B1ECA3E-F9FF-40C9-A0D8-A7AC3520DC50}">
      <formula1>IF(B5=V5,V5,IF(B5=V6,AB7:AB11,AB7:AB12))</formula1>
    </dataValidation>
    <dataValidation type="list" allowBlank="1" showInputMessage="1" showErrorMessage="1" sqref="B5" xr:uid="{64096319-0269-41A7-A2BE-AEE7C9E2106A}">
      <formula1>IF($C$5=$W$11,$V$7,$V$5:$V$7)</formula1>
    </dataValidation>
    <dataValidation type="list" allowBlank="1" showInputMessage="1" showErrorMessage="1" sqref="C6:C15" xr:uid="{9AD1660E-7AAA-4BF6-BE70-520E490857E8}">
      <formula1>IF(B6=$W$1,$W$1,$AC$7:$AC$11)</formula1>
    </dataValidation>
  </dataValidations>
  <printOptions horizontalCentered="1"/>
  <pageMargins left="0.11811023622047245" right="0.11811023622047245" top="0.55118110236220474" bottom="0" header="0.31496062992125984" footer="0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令和8年度年間保険税の試算シート</vt:lpstr>
      <vt:lpstr>令和8年度年間保険税の試算シート!Print_Area</vt:lpstr>
    </vt:vector>
  </TitlesOfParts>
  <Company>半田市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半田市</dc:creator>
  <cp:lastModifiedBy>Administrator</cp:lastModifiedBy>
  <cp:lastPrinted>2023-09-01T06:44:12Z</cp:lastPrinted>
  <dcterms:created xsi:type="dcterms:W3CDTF">2021-07-13T23:22:21Z</dcterms:created>
  <dcterms:modified xsi:type="dcterms:W3CDTF">2026-03-24T04:02:02Z</dcterms:modified>
</cp:coreProperties>
</file>